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6 Transporte\Formatos\"/>
    </mc:Choice>
  </mc:AlternateContent>
  <xr:revisionPtr revIDLastSave="0" documentId="13_ncr:1_{8AF470AE-FFAD-430D-A875-5E2AFCF65679}" xr6:coauthVersionLast="47" xr6:coauthVersionMax="47" xr10:uidLastSave="{00000000-0000-0000-0000-000000000000}"/>
  <bookViews>
    <workbookView xWindow="-110" yWindow="-110" windowWidth="19420" windowHeight="10300" xr2:uid="{AE189834-1495-4DBF-804D-38452DAFC8AA}"/>
  </bookViews>
  <sheets>
    <sheet name="AFINACION MAYOR" sheetId="2" r:id="rId1"/>
    <sheet name="CAMBIO DE BALATAS" sheetId="3" r:id="rId2"/>
    <sheet name="CAMBIO DE MORTIGUADORES" sheetId="4" r:id="rId3"/>
    <sheet name="CAMBIO DE LLANTAS" sheetId="5" r:id="rId4"/>
    <sheet name="CAMBIO DE BATERI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8" i="6"/>
  <c r="G9" i="6"/>
  <c r="I9" i="6" s="1"/>
  <c r="G10" i="6"/>
  <c r="I10" i="6" s="1"/>
  <c r="G11" i="6"/>
  <c r="I11" i="6" s="1"/>
  <c r="G12" i="6"/>
  <c r="I12" i="6" s="1"/>
  <c r="G13" i="6"/>
  <c r="I13" i="6" s="1"/>
  <c r="G14" i="6"/>
  <c r="I14" i="6" s="1"/>
  <c r="G15" i="6"/>
  <c r="I15" i="6" s="1"/>
  <c r="G16" i="6"/>
  <c r="I16" i="6" s="1"/>
  <c r="G17" i="6"/>
  <c r="I17" i="6" s="1"/>
  <c r="G18" i="6"/>
  <c r="I18" i="6" s="1"/>
  <c r="G19" i="6"/>
  <c r="I19" i="6" s="1"/>
  <c r="G20" i="6"/>
  <c r="I20" i="6" s="1"/>
  <c r="I8" i="6"/>
  <c r="G20" i="5" l="1"/>
  <c r="I20" i="5" s="1"/>
  <c r="K20" i="5" s="1"/>
  <c r="G19" i="5"/>
  <c r="I19" i="5" s="1"/>
  <c r="K19" i="5" s="1"/>
  <c r="G18" i="5"/>
  <c r="I18" i="5" s="1"/>
  <c r="K18" i="5" s="1"/>
  <c r="G17" i="5"/>
  <c r="I17" i="5" s="1"/>
  <c r="K17" i="5" s="1"/>
  <c r="G16" i="5"/>
  <c r="I16" i="5" s="1"/>
  <c r="K16" i="5" s="1"/>
  <c r="G15" i="5"/>
  <c r="I15" i="5" s="1"/>
  <c r="K15" i="5" s="1"/>
  <c r="G14" i="5"/>
  <c r="I14" i="5" s="1"/>
  <c r="K14" i="5" s="1"/>
  <c r="G13" i="5"/>
  <c r="I13" i="5" s="1"/>
  <c r="K13" i="5" s="1"/>
  <c r="G12" i="5"/>
  <c r="I12" i="5" s="1"/>
  <c r="K12" i="5" s="1"/>
  <c r="G11" i="5"/>
  <c r="I11" i="5" s="1"/>
  <c r="K11" i="5" s="1"/>
  <c r="G10" i="5"/>
  <c r="I10" i="5" s="1"/>
  <c r="K10" i="5" s="1"/>
  <c r="G9" i="5"/>
  <c r="I9" i="5" s="1"/>
  <c r="K9" i="5" s="1"/>
  <c r="G8" i="5"/>
  <c r="I8" i="5" s="1"/>
  <c r="K8" i="5" s="1"/>
  <c r="G8" i="4" l="1"/>
  <c r="I8" i="4" s="1"/>
  <c r="K8" i="4" s="1"/>
  <c r="G9" i="4"/>
  <c r="I9" i="4" s="1"/>
  <c r="K9" i="4" s="1"/>
  <c r="G10" i="4"/>
  <c r="G11" i="4"/>
  <c r="I11" i="4" s="1"/>
  <c r="K11" i="4" s="1"/>
  <c r="G12" i="4"/>
  <c r="I12" i="4" s="1"/>
  <c r="K12" i="4" s="1"/>
  <c r="G13" i="4"/>
  <c r="I13" i="4" s="1"/>
  <c r="K13" i="4" s="1"/>
  <c r="G14" i="4"/>
  <c r="G15" i="4"/>
  <c r="I15" i="4" s="1"/>
  <c r="K15" i="4" s="1"/>
  <c r="G16" i="4"/>
  <c r="I16" i="4" s="1"/>
  <c r="K16" i="4" s="1"/>
  <c r="G17" i="4"/>
  <c r="I17" i="4" s="1"/>
  <c r="K17" i="4" s="1"/>
  <c r="G18" i="4"/>
  <c r="G19" i="4"/>
  <c r="I19" i="4" s="1"/>
  <c r="K19" i="4" s="1"/>
  <c r="G20" i="4"/>
  <c r="I20" i="4" s="1"/>
  <c r="K20" i="4" s="1"/>
  <c r="I18" i="4"/>
  <c r="K18" i="4" s="1"/>
  <c r="I14" i="4"/>
  <c r="K14" i="4" s="1"/>
  <c r="I10" i="4"/>
  <c r="K10" i="4" s="1"/>
  <c r="I7" i="3"/>
  <c r="K7" i="3" s="1"/>
  <c r="I8" i="3"/>
  <c r="K8" i="3" s="1"/>
  <c r="G9" i="3"/>
  <c r="G10" i="3"/>
  <c r="I10" i="3" s="1"/>
  <c r="K10" i="3" s="1"/>
  <c r="G11" i="3"/>
  <c r="I11" i="3" s="1"/>
  <c r="K11" i="3" s="1"/>
  <c r="G12" i="3"/>
  <c r="I12" i="3" s="1"/>
  <c r="K12" i="3" s="1"/>
  <c r="G13" i="3"/>
  <c r="I13" i="3" s="1"/>
  <c r="K13" i="3" s="1"/>
  <c r="G14" i="3"/>
  <c r="I14" i="3" s="1"/>
  <c r="K14" i="3" s="1"/>
  <c r="G15" i="3"/>
  <c r="I15" i="3" s="1"/>
  <c r="K15" i="3" s="1"/>
  <c r="G16" i="3"/>
  <c r="I16" i="3" s="1"/>
  <c r="K16" i="3" s="1"/>
  <c r="G17" i="3"/>
  <c r="G18" i="3"/>
  <c r="G19" i="3"/>
  <c r="I19" i="3" s="1"/>
  <c r="K19" i="3" s="1"/>
  <c r="I18" i="3"/>
  <c r="K18" i="3" s="1"/>
  <c r="I17" i="3"/>
  <c r="K17" i="3" s="1"/>
  <c r="I9" i="3"/>
  <c r="K9" i="3" s="1"/>
  <c r="I8" i="2"/>
  <c r="K8" i="2" s="1"/>
  <c r="I9" i="2"/>
  <c r="K9" i="2" s="1"/>
  <c r="G7" i="2"/>
  <c r="I7" i="2" s="1"/>
  <c r="G8" i="2"/>
  <c r="G9" i="2"/>
  <c r="G10" i="2"/>
  <c r="I10" i="2" s="1"/>
  <c r="K10" i="2" s="1"/>
  <c r="G11" i="2"/>
  <c r="I11" i="2" s="1"/>
  <c r="K11" i="2" s="1"/>
  <c r="G12" i="2"/>
  <c r="I12" i="2" s="1"/>
  <c r="G13" i="2"/>
  <c r="I13" i="2" s="1"/>
  <c r="G14" i="2"/>
  <c r="I14" i="2" s="1"/>
  <c r="K14" i="2" s="1"/>
  <c r="G15" i="2"/>
  <c r="I15" i="2" s="1"/>
  <c r="G16" i="2"/>
  <c r="I16" i="2" s="1"/>
  <c r="K16" i="2" s="1"/>
  <c r="G17" i="2"/>
  <c r="I17" i="2" s="1"/>
  <c r="K17" i="2" s="1"/>
  <c r="G18" i="2"/>
  <c r="I18" i="2" s="1"/>
  <c r="K18" i="2" s="1"/>
  <c r="G19" i="2"/>
  <c r="I19" i="2" s="1"/>
  <c r="K19" i="2" l="1"/>
  <c r="K15" i="2"/>
  <c r="K13" i="2"/>
  <c r="K12" i="2"/>
  <c r="K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<sst xmlns="http://schemas.openxmlformats.org/spreadsheetml/2006/main" count="301" uniqueCount="64">
  <si>
    <t>MODELO</t>
  </si>
  <si>
    <t>AÑO</t>
  </si>
  <si>
    <t>SERVICIO</t>
  </si>
  <si>
    <t>AFINACION MAYOR</t>
  </si>
  <si>
    <t>KM ULTIMO SERVICIO</t>
  </si>
  <si>
    <t>FECHA ULTIMO SERVICIO</t>
  </si>
  <si>
    <t>KM SIGUIENTE SERVICIO</t>
  </si>
  <si>
    <t>KM ACTUAL</t>
  </si>
  <si>
    <t>KM FALTANTE</t>
  </si>
  <si>
    <t>FECHA PRONOSTICO DE SERVICIO</t>
  </si>
  <si>
    <t>CAMBIO DE BALATAS</t>
  </si>
  <si>
    <t>CAMBIO DE LLANTAS</t>
  </si>
  <si>
    <t>OBSERVACIONES</t>
  </si>
  <si>
    <t>MNH366B</t>
  </si>
  <si>
    <t>URVAN</t>
  </si>
  <si>
    <t>KM PROMEDIO POR DIA</t>
  </si>
  <si>
    <t>PLACAS</t>
  </si>
  <si>
    <t>MVW091B</t>
  </si>
  <si>
    <t>NYJ7857</t>
  </si>
  <si>
    <t>PCA1724</t>
  </si>
  <si>
    <t>PDH3207</t>
  </si>
  <si>
    <t>NGT379B</t>
  </si>
  <si>
    <t>835RP7</t>
  </si>
  <si>
    <t>PAP525B</t>
  </si>
  <si>
    <t>LPR359A</t>
  </si>
  <si>
    <t>LGR886A</t>
  </si>
  <si>
    <t>81RD4L</t>
  </si>
  <si>
    <t>LGY247A</t>
  </si>
  <si>
    <t>RCW623D</t>
  </si>
  <si>
    <t>CHEVY</t>
  </si>
  <si>
    <t>SPARK</t>
  </si>
  <si>
    <t>VERSA</t>
  </si>
  <si>
    <t>SPRINTER</t>
  </si>
  <si>
    <t>SE REALIZA SERVICIO EN AGENCIA</t>
  </si>
  <si>
    <t>SOLO SERVICIO PREVENTIVO ULTIMO CAMBIO DE BUJIAS A LOS 288,441</t>
  </si>
  <si>
    <t>SOLO SERVICIO PREVENTIVO ULTIMO CAMBIO DE BUJIAS A LOS 235,751</t>
  </si>
  <si>
    <t>SOLO SERVICIO PREVENTIVO ULTIMO CAMBIO DE BUJIAS A LOS 49,247</t>
  </si>
  <si>
    <t>SOLO SERVICIO PREVENTIVO ULTIMO CAMBIO DE BUJIAS SIN REGISTRO</t>
  </si>
  <si>
    <t>SERVICIO EN AGENCIA</t>
  </si>
  <si>
    <t>REALIZAR REVISION</t>
  </si>
  <si>
    <t>SOLO BALATAS DELANTERAS Y DISCOS</t>
  </si>
  <si>
    <t>SOLO BALATAS DELANTERAS</t>
  </si>
  <si>
    <t>PENDIENTE CAMBIO DE BALATAS TRASERAS</t>
  </si>
  <si>
    <t>CAMBIO DE BALATAS TRASERAS</t>
  </si>
  <si>
    <t>PENDIENTE CAMBIO DE BALATAS DELANTERAS</t>
  </si>
  <si>
    <t>SIN REGISTRO DE CAMBIO DE BALATAS</t>
  </si>
  <si>
    <t>REALIZAR REVISION, SIN REGISTRO DE CAMBIO</t>
  </si>
  <si>
    <t>SOLO SE TIENE REPARACION DE SUSPENSIN EN GENERAL NO SE DETALLA QUE FUE</t>
  </si>
  <si>
    <t>SOLO AMORTIGUADORES DELANTEROS</t>
  </si>
  <si>
    <t>SOLO SE TIENE REGUSTRO DE AMORTIGUADORES NO SE SABE CUALES FUERON</t>
  </si>
  <si>
    <t>SOLO CAMBIO DE 2 LLANTAS DELANTERAS</t>
  </si>
  <si>
    <t>CAMBIO DE 4 LLANTAS</t>
  </si>
  <si>
    <t>SIN REGISTRO UNIDAD NUEVA</t>
  </si>
  <si>
    <t>SOLO SE TIENE REGISTRO CAMBIO DE LLANTAS PERO NO DICE CUANTAS, AUN CUENTAN CON BUENA PROFUNDIDAD</t>
  </si>
  <si>
    <t>FECHA SIGUIENTE SERVICIO</t>
  </si>
  <si>
    <t>DIAS FALTANTES</t>
  </si>
  <si>
    <t>SERVICIO CON CAMBIO DE BUJIAS EL DIA 25/03/25 A LOS 120,918</t>
  </si>
  <si>
    <r>
      <t xml:space="preserve">Área: </t>
    </r>
    <r>
      <rPr>
        <b/>
        <sz val="11"/>
        <color theme="1"/>
        <rFont val="Calibri"/>
        <family val="2"/>
      </rPr>
      <t xml:space="preserve">Transporte             </t>
    </r>
    <r>
      <rPr>
        <sz val="11"/>
        <color theme="1"/>
        <rFont val="Calibri"/>
        <family val="2"/>
      </rPr>
      <t xml:space="preserve">                                                                                      Código: </t>
    </r>
    <r>
      <rPr>
        <b/>
        <sz val="11"/>
        <color theme="1"/>
        <rFont val="Calibri"/>
        <family val="2"/>
      </rPr>
      <t>F15PNO-TRA-01.00</t>
    </r>
  </si>
  <si>
    <t>FORMATO                                                                                                                                                                                                                     PRONÓSTICO DE MANTENIMIENTO</t>
  </si>
  <si>
    <t>FORMATO                                                                                                                                                                                                                            PRONÓSTICO DE MANTENIMIENTO</t>
  </si>
  <si>
    <r>
      <t xml:space="preserve">Área: </t>
    </r>
    <r>
      <rPr>
        <b/>
        <sz val="11"/>
        <color theme="1"/>
        <rFont val="Calibri"/>
        <family val="2"/>
      </rPr>
      <t xml:space="preserve">Transporte             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Código: </t>
    </r>
    <r>
      <rPr>
        <b/>
        <sz val="11"/>
        <color theme="1"/>
        <rFont val="Calibri"/>
        <family val="2"/>
      </rPr>
      <t>F15PNO-TRA-01.00</t>
    </r>
  </si>
  <si>
    <r>
      <t xml:space="preserve">Área: </t>
    </r>
    <r>
      <rPr>
        <b/>
        <sz val="11"/>
        <color theme="1"/>
        <rFont val="Calibri"/>
        <family val="2"/>
      </rPr>
      <t xml:space="preserve">Transporte             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Código: </t>
    </r>
    <r>
      <rPr>
        <b/>
        <sz val="11"/>
        <color theme="1"/>
        <rFont val="Calibri"/>
        <family val="2"/>
      </rPr>
      <t>F15PNO-TRA-01.00</t>
    </r>
  </si>
  <si>
    <r>
      <t xml:space="preserve">Área: </t>
    </r>
    <r>
      <rPr>
        <b/>
        <sz val="11"/>
        <color theme="1"/>
        <rFont val="Calibri"/>
        <family val="2"/>
      </rPr>
      <t xml:space="preserve">Transporte             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Código: </t>
    </r>
    <r>
      <rPr>
        <b/>
        <sz val="11"/>
        <color theme="1"/>
        <rFont val="Calibri"/>
        <family val="2"/>
      </rPr>
      <t>F15PNO-TRA-01.00</t>
    </r>
  </si>
  <si>
    <r>
      <t xml:space="preserve">Área: </t>
    </r>
    <r>
      <rPr>
        <b/>
        <sz val="11"/>
        <color theme="1"/>
        <rFont val="Calibri"/>
        <family val="2"/>
      </rPr>
      <t xml:space="preserve">Transporte             </t>
    </r>
    <r>
      <rPr>
        <sz val="11"/>
        <color theme="1"/>
        <rFont val="Calibri"/>
        <family val="2"/>
      </rPr>
      <t xml:space="preserve">                                                                                            Código: </t>
    </r>
    <r>
      <rPr>
        <b/>
        <sz val="11"/>
        <color theme="1"/>
        <rFont val="Calibri"/>
        <family val="2"/>
      </rPr>
      <t>F15PNO-TRA-01.00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</si>
</sst>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1934527</xdr:colOff>
      <xdr:row>0</xdr:row>
      <xdr:rowOff>0</xdr:rowOff>
    </xdr:from>
    <xdr:to>
      <xdr:col>11</xdr:col>
      <xdr:colOff>423333</xdr:colOff>
      <xdr:row>1</xdr:row>
      <xdr:rowOff>248181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D6849A-E37F-4C49-A792-210874A8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7227" y="0"/>
          <a:ext cx="495406" cy="508531"/>
        </a:xfrm>
        <a:prstGeom prst="rect">
          <a:avLst/>
        </a:prstGeom>
      </xdr:spPr>
    </xdr:pic>
    <xdr:clientData/>
  </xdr:twoCellAnchor>
  <xdr:twoCellAnchor editAs="oneCell">
    <xdr:from>
      <xdr:col>11</xdr:col>
      <xdr:colOff>967589</xdr:colOff>
      <xdr:row>0</xdr:row>
      <xdr:rowOff>39688</xdr:rowOff>
    </xdr:from>
    <xdr:to>
      <xdr:col>11</xdr:col>
      <xdr:colOff>1384636</xdr:colOff>
      <xdr:row>1</xdr:row>
      <xdr:rowOff>204258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97B87B-E2F4-4F55-A42F-14A696AEB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6889" y="39688"/>
          <a:ext cx="417047" cy="424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1934527</xdr:colOff>
      <xdr:row>0</xdr:row>
      <xdr:rowOff>0</xdr:rowOff>
    </xdr:from>
    <xdr:to>
      <xdr:col>11</xdr:col>
      <xdr:colOff>423333</xdr:colOff>
      <xdr:row>1</xdr:row>
      <xdr:rowOff>229131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EEE73C-2B31-4A8A-AF75-4124378D9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7756" y="0"/>
          <a:ext cx="499640" cy="506944"/>
        </a:xfrm>
        <a:prstGeom prst="rect">
          <a:avLst/>
        </a:prstGeom>
      </xdr:spPr>
    </xdr:pic>
    <xdr:clientData/>
  </xdr:twoCellAnchor>
  <xdr:twoCellAnchor editAs="oneCell">
    <xdr:from>
      <xdr:col>11</xdr:col>
      <xdr:colOff>967589</xdr:colOff>
      <xdr:row>0</xdr:row>
      <xdr:rowOff>39688</xdr:rowOff>
    </xdr:from>
    <xdr:to>
      <xdr:col>11</xdr:col>
      <xdr:colOff>1384636</xdr:colOff>
      <xdr:row>1</xdr:row>
      <xdr:rowOff>185208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B71C8C-4349-42FE-AD57-D0753F975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1652" y="39688"/>
          <a:ext cx="417047" cy="42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620077</xdr:colOff>
      <xdr:row>0</xdr:row>
      <xdr:rowOff>57150</xdr:rowOff>
    </xdr:from>
    <xdr:to>
      <xdr:col>11</xdr:col>
      <xdr:colOff>1115483</xdr:colOff>
      <xdr:row>1</xdr:row>
      <xdr:rowOff>273581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05B756-2A89-48BE-8035-EE9A5810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9377" y="57150"/>
          <a:ext cx="495406" cy="508531"/>
        </a:xfrm>
        <a:prstGeom prst="rect">
          <a:avLst/>
        </a:prstGeom>
      </xdr:spPr>
    </xdr:pic>
    <xdr:clientData/>
  </xdr:twoCellAnchor>
  <xdr:twoCellAnchor editAs="oneCell">
    <xdr:from>
      <xdr:col>11</xdr:col>
      <xdr:colOff>1659739</xdr:colOff>
      <xdr:row>0</xdr:row>
      <xdr:rowOff>96838</xdr:rowOff>
    </xdr:from>
    <xdr:to>
      <xdr:col>11</xdr:col>
      <xdr:colOff>2076786</xdr:colOff>
      <xdr:row>1</xdr:row>
      <xdr:rowOff>229658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BF05E-5688-44FA-8B6D-06EEE5341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9039" y="96838"/>
          <a:ext cx="417047" cy="424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1934527</xdr:colOff>
      <xdr:row>0</xdr:row>
      <xdr:rowOff>0</xdr:rowOff>
    </xdr:from>
    <xdr:to>
      <xdr:col>11</xdr:col>
      <xdr:colOff>226483</xdr:colOff>
      <xdr:row>1</xdr:row>
      <xdr:rowOff>229131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9783F-2809-4538-A033-757457B7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7227" y="0"/>
          <a:ext cx="495406" cy="508531"/>
        </a:xfrm>
        <a:prstGeom prst="rect">
          <a:avLst/>
        </a:prstGeom>
      </xdr:spPr>
    </xdr:pic>
    <xdr:clientData/>
  </xdr:twoCellAnchor>
  <xdr:twoCellAnchor editAs="oneCell">
    <xdr:from>
      <xdr:col>11</xdr:col>
      <xdr:colOff>967589</xdr:colOff>
      <xdr:row>0</xdr:row>
      <xdr:rowOff>39688</xdr:rowOff>
    </xdr:from>
    <xdr:to>
      <xdr:col>11</xdr:col>
      <xdr:colOff>1384636</xdr:colOff>
      <xdr:row>1</xdr:row>
      <xdr:rowOff>185208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C4A461-7756-4EC8-89FE-472CE936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6889" y="39688"/>
          <a:ext cx="417047" cy="4249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1464627</xdr:colOff>
      <xdr:row>0</xdr:row>
      <xdr:rowOff>79375</xdr:rowOff>
    </xdr:from>
    <xdr:to>
      <xdr:col>9</xdr:col>
      <xdr:colOff>1961621</xdr:colOff>
      <xdr:row>1</xdr:row>
      <xdr:rowOff>289059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1FBAFF-02C0-409F-AAC8-BA029607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4627" y="79375"/>
          <a:ext cx="496994" cy="517262"/>
        </a:xfrm>
        <a:prstGeom prst="rect">
          <a:avLst/>
        </a:prstGeom>
      </xdr:spPr>
    </xdr:pic>
    <xdr:clientData/>
  </xdr:twoCellAnchor>
  <xdr:twoCellAnchor editAs="oneCell">
    <xdr:from>
      <xdr:col>10</xdr:col>
      <xdr:colOff>208764</xdr:colOff>
      <xdr:row>0</xdr:row>
      <xdr:rowOff>109141</xdr:rowOff>
    </xdr:from>
    <xdr:to>
      <xdr:col>10</xdr:col>
      <xdr:colOff>627795</xdr:colOff>
      <xdr:row>1</xdr:row>
      <xdr:rowOff>235214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B1BB2D-795F-463F-963C-A90BEA6ED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1420" y="109141"/>
          <a:ext cx="419031" cy="43365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3427C6-5C57-4CF3-B6D4-49F7D3649859}" name="Tabla2" displayName="Tabla2" ref="A6:L19" totalsRowShown="0" headerRowDxfId="68" dataDxfId="67">
  <autoFilter ref="A6:L19" xr:uid="{3B3427C6-5C57-4CF3-B6D4-49F7D3649859}"/>
  <tableColumns count="12">
    <tableColumn id="10" xr3:uid="{663DAE3E-EA46-4D28-905F-00036940D109}" name="PLACAS" dataDxfId="66"/>
    <tableColumn id="11" xr3:uid="{602D0215-781C-4DCD-96DE-DB713B4CF798}" name="MODELO" dataDxfId="65"/>
    <tableColumn id="12" xr3:uid="{53113B71-8BC4-46C6-ABB2-95429DA6AAB4}" name="AÑO" dataDxfId="64"/>
    <tableColumn id="1" xr3:uid="{4349D73A-427D-47B8-A920-57C349FBECC2}" name="SERVICIO" dataDxfId="63"/>
    <tableColumn id="2" xr3:uid="{A009E121-02F6-4987-820B-D1B90F57596C}" name="KM ULTIMO SERVICIO" dataDxfId="62"/>
    <tableColumn id="3" xr3:uid="{FC30AE30-5C09-425D-9897-34DCF428F962}" name="FECHA ULTIMO SERVICIO" dataDxfId="61"/>
    <tableColumn id="4" xr3:uid="{77079B18-C19D-4B69-BBF0-5A7A6AD420C6}" name="KM SIGUIENTE SERVICIO" dataDxfId="60">
      <calculatedColumnFormula>Tabla2[[#This Row],[KM ULTIMO SERVICIO]]+10000</calculatedColumnFormula>
    </tableColumn>
    <tableColumn id="5" xr3:uid="{7960B86B-0783-445E-99EE-1321C44B7883}" name="KM ACTUAL" dataDxfId="59"/>
    <tableColumn id="6" xr3:uid="{9B944DDB-798C-4237-B66F-60C8E9FB11C0}" name="KM FALTANTE" dataDxfId="58">
      <calculatedColumnFormula>Tabla2[[#This Row],[KM SIGUIENTE SERVICIO]]-Tabla2[[#This Row],[KM ACTUAL]]</calculatedColumnFormula>
    </tableColumn>
    <tableColumn id="7" xr3:uid="{C8CADA83-08AF-4520-89AF-520B62D34909}" name="KM PROMEDIO POR DIA" dataDxfId="57"/>
    <tableColumn id="8" xr3:uid="{45E1080C-59AB-4376-98D1-23EDB63E760B}" name="FECHA PRONOSTICO DE SERVICIO" dataDxfId="56">
      <calculatedColumnFormula>Tabla2[[#This Row],[KM FALTANTE]]/Tabla2[[#This Row],[KM PROMEDIO POR DIA]]+TODAY()</calculatedColumnFormula>
    </tableColumn>
    <tableColumn id="9" xr3:uid="{FD5DA0A7-4DDC-4D19-8EC7-72EAECC4C856}" name="OBSERVACIONES" dataDxfId="5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BEA064-1F6A-40F9-BF4A-F7CC1A6B7AB2}" name="Tabla24" displayName="Tabla24" ref="A6:L19" totalsRowShown="0" headerRowDxfId="54" dataDxfId="53">
  <autoFilter ref="A6:L19" xr:uid="{06BEA064-1F6A-40F9-BF4A-F7CC1A6B7AB2}"/>
  <tableColumns count="12">
    <tableColumn id="10" xr3:uid="{41753F1F-E657-479A-BB26-E95B8636C8AA}" name="PLACAS" dataDxfId="52"/>
    <tableColumn id="11" xr3:uid="{00C1C3FB-987F-41BB-976E-1C5F6A85A2B7}" name="MODELO" dataDxfId="51"/>
    <tableColumn id="12" xr3:uid="{35F15EF6-678D-4AAC-9191-F150485E76D4}" name="AÑO" dataDxfId="50"/>
    <tableColumn id="1" xr3:uid="{C671FAAF-6E41-44FB-A28E-102A63201194}" name="SERVICIO" dataDxfId="49"/>
    <tableColumn id="2" xr3:uid="{54044533-D933-4727-8A12-92FA1AF6F4F8}" name="KM ULTIMO SERVICIO" dataDxfId="48"/>
    <tableColumn id="3" xr3:uid="{F75E3D89-C178-40EE-8276-AB9B96B05244}" name="FECHA ULTIMO SERVICIO" dataDxfId="47"/>
    <tableColumn id="4" xr3:uid="{AD1A874A-BF6E-4F63-98B2-7E0660696E48}" name="KM SIGUIENTE SERVICIO" dataDxfId="46">
      <calculatedColumnFormula>Tabla24[[#This Row],[KM ULTIMO SERVICIO]]+30000</calculatedColumnFormula>
    </tableColumn>
    <tableColumn id="5" xr3:uid="{2BF184B4-5C4E-4F84-9FFD-4BF1A8E88CD1}" name="KM ACTUAL" dataDxfId="45"/>
    <tableColumn id="6" xr3:uid="{62DE84F6-2BE7-4030-81E9-A0603FBF17E8}" name="KM FALTANTE" dataDxfId="44">
      <calculatedColumnFormula>Tabla24[[#This Row],[KM SIGUIENTE SERVICIO]]-Tabla24[[#This Row],[KM ACTUAL]]</calculatedColumnFormula>
    </tableColumn>
    <tableColumn id="7" xr3:uid="{F0212EF8-BA6E-4323-B675-FA1B59DC08E7}" name="KM PROMEDIO POR DIA" dataDxfId="43"/>
    <tableColumn id="8" xr3:uid="{9567261A-5B3C-401C-B50A-620F301DF752}" name="FECHA PRONOSTICO DE SERVICIO" dataDxfId="42">
      <calculatedColumnFormula>Tabla24[[#This Row],[KM FALTANTE]]/Tabla24[[#This Row],[KM PROMEDIO POR DIA]]+TODAY()</calculatedColumnFormula>
    </tableColumn>
    <tableColumn id="9" xr3:uid="{EA99DE74-F8A2-4F0D-9515-443BFC81ACE0}" name="OBSERVACIONES" dataDxfId="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5CA473-D172-43AA-BDB0-899CF609F9E9}" name="Tabla245" displayName="Tabla245" ref="A7:L20" totalsRowShown="0" headerRowDxfId="40" dataDxfId="39">
  <autoFilter ref="A7:L20" xr:uid="{A55CA473-D172-43AA-BDB0-899CF609F9E9}"/>
  <tableColumns count="12">
    <tableColumn id="10" xr3:uid="{04038CE8-77C4-4C69-BF70-D835CA3CF5F5}" name="PLACAS" dataDxfId="38"/>
    <tableColumn id="11" xr3:uid="{4474F06C-E758-4993-8086-7E2E9EAD7438}" name="MODELO" dataDxfId="37"/>
    <tableColumn id="12" xr3:uid="{A59E2E09-F9B7-442C-B896-83CE6EAC4E2F}" name="AÑO" dataDxfId="36"/>
    <tableColumn id="1" xr3:uid="{738C62A0-688E-4310-AD37-D9CBC1B93F0B}" name="SERVICIO" dataDxfId="35"/>
    <tableColumn id="2" xr3:uid="{8581BC10-6078-408D-98E6-CFB4D1A500D3}" name="KM ULTIMO SERVICIO" dataDxfId="34"/>
    <tableColumn id="3" xr3:uid="{C0E4F78A-7DD0-40D3-887A-83F91BFB24A9}" name="FECHA ULTIMO SERVICIO" dataDxfId="33"/>
    <tableColumn id="4" xr3:uid="{745AFEF2-D7E1-4837-AD02-06DC52746D3A}" name="KM SIGUIENTE SERVICIO" dataDxfId="32">
      <calculatedColumnFormula>Tabla245[[#This Row],[KM ULTIMO SERVICIO]]+70000</calculatedColumnFormula>
    </tableColumn>
    <tableColumn id="5" xr3:uid="{A46CEC3C-067A-4AA6-A27F-2F944A988545}" name="KM ACTUAL" dataDxfId="31"/>
    <tableColumn id="6" xr3:uid="{B57B50CB-F901-4F36-BABA-0B9EFE98112D}" name="KM FALTANTE" dataDxfId="30">
      <calculatedColumnFormula>Tabla245[[#This Row],[KM SIGUIENTE SERVICIO]]-Tabla245[[#This Row],[KM ACTUAL]]</calculatedColumnFormula>
    </tableColumn>
    <tableColumn id="7" xr3:uid="{3073E995-B152-42B8-9C73-90E6063086E3}" name="KM PROMEDIO POR DIA" dataDxfId="29"/>
    <tableColumn id="8" xr3:uid="{C2D040DB-5AA5-4AF8-AB14-A60B4D88A1E2}" name="FECHA PRONOSTICO DE SERVICIO" dataDxfId="28">
      <calculatedColumnFormula>Tabla245[[#This Row],[KM FALTANTE]]/Tabla245[[#This Row],[KM PROMEDIO POR DIA]]+TODAY()</calculatedColumnFormula>
    </tableColumn>
    <tableColumn id="9" xr3:uid="{773E8157-936C-4B76-BD28-138ECD7679C9}" name="OBSERVACIONES" dataDxfId="2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9437FA-DBBA-4C41-A2CF-B1DC0A63F62D}" name="Tabla2456" displayName="Tabla2456" ref="A7:L20" totalsRowShown="0" headerRowDxfId="26" dataDxfId="25">
  <autoFilter ref="A7:L20" xr:uid="{489437FA-DBBA-4C41-A2CF-B1DC0A63F62D}"/>
  <tableColumns count="12">
    <tableColumn id="10" xr3:uid="{2E8C3A79-8352-4C13-A68B-E6731EF1CAF0}" name="PLACAS" dataDxfId="24"/>
    <tableColumn id="11" xr3:uid="{C99B00C7-BF01-494C-A8E4-67D33FC3803A}" name="MODELO" dataDxfId="23"/>
    <tableColumn id="12" xr3:uid="{FA8C6606-B07D-48C8-9D92-3FBA6D0764D5}" name="AÑO" dataDxfId="22"/>
    <tableColumn id="1" xr3:uid="{7572C6BA-FBD2-4160-B3C8-CD0CD7DA36E1}" name="SERVICIO" dataDxfId="21"/>
    <tableColumn id="2" xr3:uid="{2D5BFF66-D833-43B6-9AF6-5D87DBC4D3FD}" name="KM ULTIMO SERVICIO" dataDxfId="20"/>
    <tableColumn id="3" xr3:uid="{5757265F-9DBE-4A88-AB10-7D2E3AFDA681}" name="FECHA ULTIMO SERVICIO" dataDxfId="19"/>
    <tableColumn id="4" xr3:uid="{9BE362B1-291E-4818-B2C3-7E8FAD260CFF}" name="KM SIGUIENTE SERVICIO" dataDxfId="18">
      <calculatedColumnFormula>Tabla2456[[#This Row],[KM ULTIMO SERVICIO]]+70000</calculatedColumnFormula>
    </tableColumn>
    <tableColumn id="5" xr3:uid="{E17A6E14-53CE-4F25-ABAC-DC786F8365B0}" name="KM ACTUAL" dataDxfId="17"/>
    <tableColumn id="6" xr3:uid="{EAFEB45B-DE2E-42B5-9FDF-2706D40B947F}" name="KM FALTANTE" dataDxfId="16">
      <calculatedColumnFormula>Tabla2456[[#This Row],[KM SIGUIENTE SERVICIO]]-Tabla2456[[#This Row],[KM ACTUAL]]</calculatedColumnFormula>
    </tableColumn>
    <tableColumn id="7" xr3:uid="{9E1682DA-F73D-49C4-903B-F83A3333DF27}" name="KM PROMEDIO POR DIA" dataDxfId="15"/>
    <tableColumn id="8" xr3:uid="{F0D8FDF7-FCBE-47DC-83FF-AF6AA7909B93}" name="FECHA PRONOSTICO DE SERVICIO" dataDxfId="14">
      <calculatedColumnFormula>Tabla2456[[#This Row],[KM FALTANTE]]/Tabla2456[[#This Row],[KM PROMEDIO POR DIA]]+TODAY()</calculatedColumnFormula>
    </tableColumn>
    <tableColumn id="9" xr3:uid="{603E5D3B-AFDE-4711-B006-D7E296E1C3CF}" name="OBSERVACIONES" dataDxfId="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5FE9EC6-8BAB-42E0-B8EA-B0F9C3AF3BB1}" name="Tabla24567" displayName="Tabla24567" ref="A7:K20" totalsRowShown="0" headerRowDxfId="12" dataDxfId="11">
  <autoFilter ref="A7:K20" xr:uid="{85FE9EC6-8BAB-42E0-B8EA-B0F9C3AF3BB1}"/>
  <tableColumns count="11">
    <tableColumn id="10" xr3:uid="{FF982F3A-BDD8-446A-AC04-703CABD7BF9D}" name="PLACAS" dataDxfId="10"/>
    <tableColumn id="11" xr3:uid="{BE537A19-D3B6-4E93-8C05-865A2D53B6E7}" name="MODELO" dataDxfId="9"/>
    <tableColumn id="12" xr3:uid="{CAC83D82-AA44-4C4B-9674-42C6B281EAF4}" name="AÑO" dataDxfId="8"/>
    <tableColumn id="1" xr3:uid="{4BD0A50A-9B67-41B4-B6E9-59A2F19E35BC}" name="SERVICIO" dataDxfId="7"/>
    <tableColumn id="2" xr3:uid="{A202F4BC-B1DD-427B-AE11-BC3C53A1D53A}" name="KM ULTIMO SERVICIO" dataDxfId="6"/>
    <tableColumn id="3" xr3:uid="{09D814DF-2418-433D-A6D8-31D2281B32BE}" name="FECHA ULTIMO SERVICIO" dataDxfId="5"/>
    <tableColumn id="4" xr3:uid="{0C15E7C5-4AA0-4ED3-A780-EC2ECA171054}" name="FECHA SIGUIENTE SERVICIO" dataDxfId="4">
      <calculatedColumnFormula>Tabla24567[[#This Row],[FECHA ULTIMO SERVICIO]]+1460</calculatedColumnFormula>
    </tableColumn>
    <tableColumn id="5" xr3:uid="{3CF6447C-916B-40A1-AEE3-DF2E13E29C84}" name="KM ACTUAL" dataDxfId="3"/>
    <tableColumn id="6" xr3:uid="{59D6DA32-AA73-4B57-AEFF-11168C800763}" name="DIAS FALTANTES" dataDxfId="2">
      <calculatedColumnFormula>Tabla24567[[#This Row],[FECHA SIGUIENTE SERVICIO]]-TODAY()</calculatedColumnFormula>
    </tableColumn>
    <tableColumn id="8" xr3:uid="{60EA40B9-4EC6-47F4-AAC7-22FDC06F55DF}" name="FECHA PRONOSTICO DE SERVICIO" dataDxfId="1"/>
    <tableColumn id="9" xr3:uid="{3904E7A8-A162-4574-9744-3B6DAFDBB1F3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3BC5-F6B6-4141-A77D-DAF1C1D9E43C}">
  <dimension ref="A1:L19"/>
  <sheetViews>
    <sheetView showGridLines="0" tabSelected="1" workbookViewId="0">
      <selection activeCell="L9" sqref="L9"/>
    </sheetView>
  </sheetViews>
  <sheetFormatPr baseColWidth="10" defaultRowHeight="14.5" x14ac:dyDescent="0.35"/>
  <cols>
    <col min="2" max="2" width="13.453125" bestFit="1" customWidth="1"/>
    <col min="3" max="3" width="11.453125" style="6"/>
    <col min="4" max="4" width="15.7265625" bestFit="1" customWidth="1"/>
    <col min="5" max="5" width="19.7265625" customWidth="1"/>
    <col min="6" max="6" width="22.1796875" customWidth="1"/>
    <col min="7" max="7" width="21.453125" customWidth="1"/>
    <col min="8" max="8" width="12.26953125" customWidth="1"/>
    <col min="9" max="9" width="14" customWidth="1"/>
    <col min="10" max="10" width="21.54296875" customWidth="1"/>
    <col min="11" max="11" width="28.7265625" customWidth="1"/>
    <col min="12" max="12" width="56.81640625" bestFit="1" customWidth="1"/>
  </cols>
  <sheetData>
    <row r="1" spans="1:12" ht="20.5" customHeight="1" x14ac:dyDescent="0.35">
      <c r="A1" s="25" t="e" vm="1">
        <v>#VALUE!</v>
      </c>
      <c r="B1" s="26"/>
      <c r="C1" s="14" t="s">
        <v>58</v>
      </c>
      <c r="D1" s="14"/>
      <c r="E1" s="14"/>
      <c r="F1" s="14"/>
      <c r="G1" s="14"/>
      <c r="H1" s="14"/>
      <c r="I1" s="14"/>
      <c r="J1" s="14"/>
      <c r="K1" s="25"/>
      <c r="L1" s="26"/>
    </row>
    <row r="2" spans="1:12" ht="20.5" customHeight="1" x14ac:dyDescent="0.35">
      <c r="A2" s="27"/>
      <c r="B2" s="28"/>
      <c r="C2" s="14"/>
      <c r="D2" s="14"/>
      <c r="E2" s="14"/>
      <c r="F2" s="14"/>
      <c r="G2" s="14"/>
      <c r="H2" s="14"/>
      <c r="I2" s="14"/>
      <c r="J2" s="14"/>
      <c r="K2" s="29"/>
      <c r="L2" s="30"/>
    </row>
    <row r="3" spans="1:12" ht="20.5" customHeight="1" x14ac:dyDescent="0.35">
      <c r="A3" s="27"/>
      <c r="B3" s="28"/>
      <c r="C3" s="14"/>
      <c r="D3" s="14"/>
      <c r="E3" s="14"/>
      <c r="F3" s="14"/>
      <c r="G3" s="14"/>
      <c r="H3" s="14"/>
      <c r="I3" s="14"/>
      <c r="J3" s="14"/>
      <c r="K3" s="31" t="s">
        <v>60</v>
      </c>
      <c r="L3" s="32"/>
    </row>
    <row r="4" spans="1:12" ht="20.5" customHeight="1" x14ac:dyDescent="0.35">
      <c r="A4" s="29"/>
      <c r="B4" s="30"/>
      <c r="C4" s="14"/>
      <c r="D4" s="14"/>
      <c r="E4" s="14"/>
      <c r="F4" s="14"/>
      <c r="G4" s="14"/>
      <c r="H4" s="14"/>
      <c r="I4" s="14"/>
      <c r="J4" s="14"/>
      <c r="K4" s="33"/>
      <c r="L4" s="34"/>
    </row>
    <row r="6" spans="1:12" s="1" customFormat="1" x14ac:dyDescent="0.35">
      <c r="A6" s="1" t="s">
        <v>16</v>
      </c>
      <c r="B6" s="1" t="s">
        <v>0</v>
      </c>
      <c r="C6" s="8" t="s">
        <v>1</v>
      </c>
      <c r="D6" s="9" t="s">
        <v>2</v>
      </c>
      <c r="E6" s="10" t="s">
        <v>4</v>
      </c>
      <c r="F6" s="9" t="s">
        <v>5</v>
      </c>
      <c r="G6" s="10" t="s">
        <v>6</v>
      </c>
      <c r="H6" s="10" t="s">
        <v>7</v>
      </c>
      <c r="I6" s="11" t="s">
        <v>8</v>
      </c>
      <c r="J6" s="11" t="s">
        <v>15</v>
      </c>
      <c r="K6" s="9" t="s">
        <v>9</v>
      </c>
      <c r="L6" s="9" t="s">
        <v>12</v>
      </c>
    </row>
    <row r="7" spans="1:12" x14ac:dyDescent="0.35">
      <c r="A7" s="12" t="s">
        <v>17</v>
      </c>
      <c r="B7" s="12" t="s">
        <v>29</v>
      </c>
      <c r="C7" s="7">
        <v>2011</v>
      </c>
      <c r="D7" s="2" t="s">
        <v>3</v>
      </c>
      <c r="E7" s="13">
        <v>252295</v>
      </c>
      <c r="F7" s="5">
        <v>45695</v>
      </c>
      <c r="G7" s="3">
        <f>Tabla2[[#This Row],[KM ULTIMO SERVICIO]]+10000</f>
        <v>262295</v>
      </c>
      <c r="H7" s="3">
        <v>261373</v>
      </c>
      <c r="I7" s="3">
        <f>Tabla2[[#This Row],[KM SIGUIENTE SERVICIO]]-Tabla2[[#This Row],[KM ACTUAL]]</f>
        <v>922</v>
      </c>
      <c r="J7" s="3">
        <v>50</v>
      </c>
      <c r="K7" s="5">
        <f ca="1">Tabla2[[#This Row],[KM FALTANTE]]/Tabla2[[#This Row],[KM PROMEDIO POR DIA]]+TODAY()</f>
        <v>45989.440000000002</v>
      </c>
      <c r="L7" s="4"/>
    </row>
    <row r="8" spans="1:12" x14ac:dyDescent="0.35">
      <c r="A8" s="12" t="s">
        <v>18</v>
      </c>
      <c r="B8" s="12" t="s">
        <v>30</v>
      </c>
      <c r="C8" s="7">
        <v>2012</v>
      </c>
      <c r="D8" s="2" t="s">
        <v>3</v>
      </c>
      <c r="E8" s="13">
        <v>263103</v>
      </c>
      <c r="F8" s="5">
        <v>45503</v>
      </c>
      <c r="G8" s="3">
        <f>Tabla2[[#This Row],[KM ULTIMO SERVICIO]]+10000</f>
        <v>273103</v>
      </c>
      <c r="H8" s="3">
        <v>273317</v>
      </c>
      <c r="I8" s="3">
        <f>Tabla2[[#This Row],[KM SIGUIENTE SERVICIO]]-Tabla2[[#This Row],[KM ACTUAL]]</f>
        <v>-214</v>
      </c>
      <c r="J8" s="3">
        <v>68</v>
      </c>
      <c r="K8" s="5">
        <f ca="1">Tabla2[[#This Row],[KM FALTANTE]]/Tabla2[[#This Row],[KM PROMEDIO POR DIA]]+TODAY()</f>
        <v>45967.852941176468</v>
      </c>
      <c r="L8" s="4"/>
    </row>
    <row r="9" spans="1:12" x14ac:dyDescent="0.35">
      <c r="A9" s="12" t="s">
        <v>19</v>
      </c>
      <c r="B9" s="12" t="s">
        <v>30</v>
      </c>
      <c r="C9" s="7">
        <v>2015</v>
      </c>
      <c r="D9" s="2" t="s">
        <v>3</v>
      </c>
      <c r="E9" s="13">
        <v>186450</v>
      </c>
      <c r="F9" s="5">
        <v>45740</v>
      </c>
      <c r="G9" s="3">
        <f>Tabla2[[#This Row],[KM ULTIMO SERVICIO]]+10000</f>
        <v>196450</v>
      </c>
      <c r="H9" s="3">
        <v>191767</v>
      </c>
      <c r="I9" s="3">
        <f>Tabla2[[#This Row],[KM SIGUIENTE SERVICIO]]-Tabla2[[#This Row],[KM ACTUAL]]</f>
        <v>4683</v>
      </c>
      <c r="J9" s="3">
        <v>46</v>
      </c>
      <c r="K9" s="5">
        <f ca="1">Tabla2[[#This Row],[KM FALTANTE]]/Tabla2[[#This Row],[KM PROMEDIO POR DIA]]+TODAY()</f>
        <v>46072.804347826088</v>
      </c>
      <c r="L9" s="4"/>
    </row>
    <row r="10" spans="1:12" x14ac:dyDescent="0.35">
      <c r="A10" s="12" t="s">
        <v>20</v>
      </c>
      <c r="B10" s="12" t="s">
        <v>30</v>
      </c>
      <c r="C10" s="7">
        <v>2016</v>
      </c>
      <c r="D10" s="2" t="s">
        <v>3</v>
      </c>
      <c r="E10" s="13">
        <v>159302</v>
      </c>
      <c r="F10" s="5">
        <v>45791</v>
      </c>
      <c r="G10" s="3">
        <f>Tabla2[[#This Row],[KM ULTIMO SERVICIO]]+10000</f>
        <v>169302</v>
      </c>
      <c r="H10" s="3">
        <v>165332</v>
      </c>
      <c r="I10" s="3">
        <f>Tabla2[[#This Row],[KM SIGUIENTE SERVICIO]]-Tabla2[[#This Row],[KM ACTUAL]]</f>
        <v>3970</v>
      </c>
      <c r="J10" s="3">
        <v>47</v>
      </c>
      <c r="K10" s="5">
        <f ca="1">Tabla2[[#This Row],[KM FALTANTE]]/Tabla2[[#This Row],[KM PROMEDIO POR DIA]]+TODAY()</f>
        <v>46055.468085106382</v>
      </c>
      <c r="L10" s="4"/>
    </row>
    <row r="11" spans="1:12" x14ac:dyDescent="0.35">
      <c r="A11" s="12" t="s">
        <v>21</v>
      </c>
      <c r="B11" s="12" t="s">
        <v>31</v>
      </c>
      <c r="C11" s="7">
        <v>2024</v>
      </c>
      <c r="D11" s="2" t="s">
        <v>3</v>
      </c>
      <c r="E11" s="13">
        <v>0</v>
      </c>
      <c r="F11" s="5"/>
      <c r="G11" s="3">
        <f>Tabla2[[#This Row],[KM ULTIMO SERVICIO]]+10000</f>
        <v>10000</v>
      </c>
      <c r="H11" s="3">
        <v>9176</v>
      </c>
      <c r="I11" s="3">
        <f>Tabla2[[#This Row],[KM SIGUIENTE SERVICIO]]-Tabla2[[#This Row],[KM ACTUAL]]</f>
        <v>824</v>
      </c>
      <c r="J11" s="3">
        <v>20</v>
      </c>
      <c r="K11" s="5">
        <f ca="1">Tabla2[[#This Row],[KM FALTANTE]]/Tabla2[[#This Row],[KM PROMEDIO POR DIA]]+TODAY()</f>
        <v>46012.2</v>
      </c>
      <c r="L11" s="4" t="s">
        <v>33</v>
      </c>
    </row>
    <row r="12" spans="1:12" x14ac:dyDescent="0.35">
      <c r="A12" s="12" t="s">
        <v>22</v>
      </c>
      <c r="B12" s="12" t="s">
        <v>32</v>
      </c>
      <c r="C12" s="7">
        <v>2014</v>
      </c>
      <c r="D12" s="2" t="s">
        <v>3</v>
      </c>
      <c r="E12" s="13">
        <v>429675</v>
      </c>
      <c r="F12" s="5">
        <v>45927</v>
      </c>
      <c r="G12" s="3">
        <f>Tabla2[[#This Row],[KM ULTIMO SERVICIO]]+10000</f>
        <v>439675</v>
      </c>
      <c r="H12" s="3">
        <v>431436</v>
      </c>
      <c r="I12" s="3">
        <f>Tabla2[[#This Row],[KM SIGUIENTE SERVICIO]]-Tabla2[[#This Row],[KM ACTUAL]]</f>
        <v>8239</v>
      </c>
      <c r="J12" s="3">
        <v>45</v>
      </c>
      <c r="K12" s="5">
        <f ca="1">Tabla2[[#This Row],[KM FALTANTE]]/Tabla2[[#This Row],[KM PROMEDIO POR DIA]]+TODAY()</f>
        <v>46154.088888888888</v>
      </c>
      <c r="L12" s="4"/>
    </row>
    <row r="13" spans="1:12" x14ac:dyDescent="0.35">
      <c r="A13" s="12" t="s">
        <v>13</v>
      </c>
      <c r="B13" s="12" t="s">
        <v>14</v>
      </c>
      <c r="C13" s="7">
        <v>2014</v>
      </c>
      <c r="D13" s="2" t="s">
        <v>3</v>
      </c>
      <c r="E13" s="13">
        <v>261827</v>
      </c>
      <c r="F13" s="5">
        <v>45695</v>
      </c>
      <c r="G13" s="3">
        <f>Tabla2[[#This Row],[KM ULTIMO SERVICIO]]+10000</f>
        <v>271827</v>
      </c>
      <c r="H13" s="3">
        <v>263914</v>
      </c>
      <c r="I13" s="3">
        <f>Tabla2[[#This Row],[KM SIGUIENTE SERVICIO]]-Tabla2[[#This Row],[KM ACTUAL]]</f>
        <v>7913</v>
      </c>
      <c r="J13" s="3">
        <v>70</v>
      </c>
      <c r="K13" s="5">
        <f ca="1">Tabla2[[#This Row],[KM FALTANTE]]/Tabla2[[#This Row],[KM PROMEDIO POR DIA]]+TODAY()</f>
        <v>46084.042857142857</v>
      </c>
      <c r="L13" s="4"/>
    </row>
    <row r="14" spans="1:12" x14ac:dyDescent="0.35">
      <c r="A14" s="12" t="s">
        <v>23</v>
      </c>
      <c r="B14" s="12" t="s">
        <v>14</v>
      </c>
      <c r="C14" s="7">
        <v>2016</v>
      </c>
      <c r="D14" s="2" t="s">
        <v>3</v>
      </c>
      <c r="E14" s="13">
        <v>298915</v>
      </c>
      <c r="F14" s="5">
        <v>45834</v>
      </c>
      <c r="G14" s="3">
        <f>Tabla2[[#This Row],[KM ULTIMO SERVICIO]]+10000</f>
        <v>308915</v>
      </c>
      <c r="H14" s="3">
        <v>305811</v>
      </c>
      <c r="I14" s="3">
        <f>Tabla2[[#This Row],[KM SIGUIENTE SERVICIO]]-Tabla2[[#This Row],[KM ACTUAL]]</f>
        <v>3104</v>
      </c>
      <c r="J14" s="3">
        <v>35</v>
      </c>
      <c r="K14" s="5">
        <f ca="1">Tabla2[[#This Row],[KM FALTANTE]]/Tabla2[[#This Row],[KM PROMEDIO POR DIA]]+TODAY()</f>
        <v>46059.685714285712</v>
      </c>
      <c r="L14" s="4" t="s">
        <v>34</v>
      </c>
    </row>
    <row r="15" spans="1:12" x14ac:dyDescent="0.35">
      <c r="A15" s="12" t="s">
        <v>24</v>
      </c>
      <c r="B15" s="12" t="s">
        <v>14</v>
      </c>
      <c r="C15" s="7">
        <v>2017</v>
      </c>
      <c r="D15" s="2" t="s">
        <v>3</v>
      </c>
      <c r="E15" s="13">
        <v>247597</v>
      </c>
      <c r="F15" s="5">
        <v>45796</v>
      </c>
      <c r="G15" s="3">
        <f>Tabla2[[#This Row],[KM ULTIMO SERVICIO]]+10000</f>
        <v>257597</v>
      </c>
      <c r="H15" s="3">
        <v>258570</v>
      </c>
      <c r="I15" s="3">
        <f>Tabla2[[#This Row],[KM SIGUIENTE SERVICIO]]-Tabla2[[#This Row],[KM ACTUAL]]</f>
        <v>-973</v>
      </c>
      <c r="J15" s="3">
        <v>44</v>
      </c>
      <c r="K15" s="5">
        <f ca="1">Tabla2[[#This Row],[KM FALTANTE]]/Tabla2[[#This Row],[KM PROMEDIO POR DIA]]+TODAY()</f>
        <v>45948.88636363636</v>
      </c>
      <c r="L15" s="4" t="s">
        <v>35</v>
      </c>
    </row>
    <row r="16" spans="1:12" x14ac:dyDescent="0.35">
      <c r="A16" s="12" t="s">
        <v>25</v>
      </c>
      <c r="B16" s="12" t="s">
        <v>14</v>
      </c>
      <c r="C16" s="7">
        <v>2023</v>
      </c>
      <c r="D16" s="2" t="s">
        <v>3</v>
      </c>
      <c r="E16" s="13">
        <v>61523</v>
      </c>
      <c r="F16" s="5">
        <v>45814</v>
      </c>
      <c r="G16" s="3">
        <f>Tabla2[[#This Row],[KM ULTIMO SERVICIO]]+10000</f>
        <v>71523</v>
      </c>
      <c r="H16" s="3">
        <v>70513</v>
      </c>
      <c r="I16" s="3">
        <f>Tabla2[[#This Row],[KM SIGUIENTE SERVICIO]]-Tabla2[[#This Row],[KM ACTUAL]]</f>
        <v>1010</v>
      </c>
      <c r="J16" s="3">
        <v>40</v>
      </c>
      <c r="K16" s="5">
        <f ca="1">Tabla2[[#This Row],[KM FALTANTE]]/Tabla2[[#This Row],[KM PROMEDIO POR DIA]]+TODAY()</f>
        <v>45996.25</v>
      </c>
      <c r="L16" s="4" t="s">
        <v>36</v>
      </c>
    </row>
    <row r="17" spans="1:12" x14ac:dyDescent="0.35">
      <c r="A17" s="12" t="s">
        <v>26</v>
      </c>
      <c r="B17" s="12" t="s">
        <v>14</v>
      </c>
      <c r="C17" s="7">
        <v>2024</v>
      </c>
      <c r="D17" s="2" t="s">
        <v>3</v>
      </c>
      <c r="E17" s="13">
        <v>39939</v>
      </c>
      <c r="F17" s="5">
        <v>45842</v>
      </c>
      <c r="G17" s="3">
        <f>Tabla2[[#This Row],[KM ULTIMO SERVICIO]]+10000</f>
        <v>49939</v>
      </c>
      <c r="H17" s="3">
        <v>48526</v>
      </c>
      <c r="I17" s="3">
        <f>Tabla2[[#This Row],[KM SIGUIENTE SERVICIO]]-Tabla2[[#This Row],[KM ACTUAL]]</f>
        <v>1413</v>
      </c>
      <c r="J17" s="3">
        <v>35</v>
      </c>
      <c r="K17" s="5">
        <f ca="1">Tabla2[[#This Row],[KM FALTANTE]]/Tabla2[[#This Row],[KM PROMEDIO POR DIA]]+TODAY()</f>
        <v>46011.37142857143</v>
      </c>
      <c r="L17" s="4" t="s">
        <v>37</v>
      </c>
    </row>
    <row r="18" spans="1:12" x14ac:dyDescent="0.35">
      <c r="A18" s="12" t="s">
        <v>27</v>
      </c>
      <c r="B18" s="12" t="s">
        <v>31</v>
      </c>
      <c r="C18" s="7">
        <v>2017</v>
      </c>
      <c r="D18" s="2" t="s">
        <v>3</v>
      </c>
      <c r="E18" s="13">
        <v>120918</v>
      </c>
      <c r="F18" s="5">
        <v>45741</v>
      </c>
      <c r="G18" s="3">
        <f>Tabla2[[#This Row],[KM ULTIMO SERVICIO]]+10000</f>
        <v>130918</v>
      </c>
      <c r="H18" s="3">
        <v>130440</v>
      </c>
      <c r="I18" s="3">
        <f>Tabla2[[#This Row],[KM SIGUIENTE SERVICIO]]-Tabla2[[#This Row],[KM ACTUAL]]</f>
        <v>478</v>
      </c>
      <c r="J18" s="3">
        <v>55</v>
      </c>
      <c r="K18" s="5">
        <f ca="1">Tabla2[[#This Row],[KM FALTANTE]]/Tabla2[[#This Row],[KM PROMEDIO POR DIA]]+TODAY()</f>
        <v>45979.69090909091</v>
      </c>
      <c r="L18" s="4" t="s">
        <v>56</v>
      </c>
    </row>
    <row r="19" spans="1:12" x14ac:dyDescent="0.35">
      <c r="A19" s="12" t="s">
        <v>28</v>
      </c>
      <c r="B19" s="12" t="s">
        <v>31</v>
      </c>
      <c r="C19" s="7">
        <v>2023</v>
      </c>
      <c r="D19" s="2" t="s">
        <v>3</v>
      </c>
      <c r="E19" s="13">
        <v>17772</v>
      </c>
      <c r="F19" s="5">
        <v>45749</v>
      </c>
      <c r="G19" s="3">
        <f>Tabla2[[#This Row],[KM ULTIMO SERVICIO]]+10000</f>
        <v>27772</v>
      </c>
      <c r="H19" s="3">
        <v>25113</v>
      </c>
      <c r="I19" s="3">
        <f>Tabla2[[#This Row],[KM SIGUIENTE SERVICIO]]-Tabla2[[#This Row],[KM ACTUAL]]</f>
        <v>2659</v>
      </c>
      <c r="J19" s="3">
        <v>48</v>
      </c>
      <c r="K19" s="5">
        <f ca="1">Tabla2[[#This Row],[KM FALTANTE]]/Tabla2[[#This Row],[KM PROMEDIO POR DIA]]+TODAY()</f>
        <v>46026.395833333336</v>
      </c>
      <c r="L19" s="4" t="s">
        <v>38</v>
      </c>
    </row>
  </sheetData>
  <mergeCells count="4">
    <mergeCell ref="A1:B4"/>
    <mergeCell ref="C1:J4"/>
    <mergeCell ref="K1:L2"/>
    <mergeCell ref="K3:L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17AA-34A4-4033-83CC-2647FA8E7FD3}">
  <dimension ref="A1:L19"/>
  <sheetViews>
    <sheetView showGridLines="0" zoomScale="48" workbookViewId="0">
      <selection activeCell="K1" sqref="K1:L4"/>
    </sheetView>
  </sheetViews>
  <sheetFormatPr baseColWidth="10" defaultRowHeight="14.5" x14ac:dyDescent="0.35"/>
  <cols>
    <col min="2" max="2" width="13.453125" bestFit="1" customWidth="1"/>
    <col min="3" max="3" width="11.453125" style="6"/>
    <col min="4" max="4" width="16.81640625" bestFit="1" customWidth="1"/>
    <col min="5" max="5" width="19.7265625" customWidth="1"/>
    <col min="6" max="6" width="22.1796875" customWidth="1"/>
    <col min="7" max="7" width="21.453125" customWidth="1"/>
    <col min="8" max="8" width="12.26953125" customWidth="1"/>
    <col min="9" max="9" width="14" customWidth="1"/>
    <col min="10" max="10" width="21.54296875" customWidth="1"/>
    <col min="11" max="11" width="28.7265625" customWidth="1"/>
    <col min="12" max="12" width="48.453125" customWidth="1"/>
  </cols>
  <sheetData>
    <row r="1" spans="1:12" ht="22" customHeight="1" x14ac:dyDescent="0.35">
      <c r="A1" s="25" t="e" vm="1">
        <v>#VALUE!</v>
      </c>
      <c r="B1" s="26"/>
      <c r="C1" s="14" t="s">
        <v>58</v>
      </c>
      <c r="D1" s="14"/>
      <c r="E1" s="14"/>
      <c r="F1" s="14"/>
      <c r="G1" s="14"/>
      <c r="H1" s="14"/>
      <c r="I1" s="14"/>
      <c r="J1" s="14"/>
      <c r="K1" s="25"/>
      <c r="L1" s="26"/>
    </row>
    <row r="2" spans="1:12" ht="22" customHeight="1" x14ac:dyDescent="0.35">
      <c r="A2" s="27"/>
      <c r="B2" s="28"/>
      <c r="C2" s="14"/>
      <c r="D2" s="14"/>
      <c r="E2" s="14"/>
      <c r="F2" s="14"/>
      <c r="G2" s="14"/>
      <c r="H2" s="14"/>
      <c r="I2" s="14"/>
      <c r="J2" s="14"/>
      <c r="K2" s="29"/>
      <c r="L2" s="30"/>
    </row>
    <row r="3" spans="1:12" ht="22" customHeight="1" x14ac:dyDescent="0.35">
      <c r="A3" s="27"/>
      <c r="B3" s="28"/>
      <c r="C3" s="14"/>
      <c r="D3" s="14"/>
      <c r="E3" s="14"/>
      <c r="F3" s="14"/>
      <c r="G3" s="14"/>
      <c r="H3" s="14"/>
      <c r="I3" s="14"/>
      <c r="J3" s="14"/>
      <c r="K3" s="31" t="s">
        <v>57</v>
      </c>
      <c r="L3" s="32"/>
    </row>
    <row r="4" spans="1:12" ht="22" customHeight="1" x14ac:dyDescent="0.35">
      <c r="A4" s="29"/>
      <c r="B4" s="30"/>
      <c r="C4" s="14"/>
      <c r="D4" s="14"/>
      <c r="E4" s="14"/>
      <c r="F4" s="14"/>
      <c r="G4" s="14"/>
      <c r="H4" s="14"/>
      <c r="I4" s="14"/>
      <c r="J4" s="14"/>
      <c r="K4" s="33"/>
      <c r="L4" s="34"/>
    </row>
    <row r="5" spans="1:12" ht="21.5" customHeight="1" x14ac:dyDescent="0.35">
      <c r="K5" s="24"/>
      <c r="L5" s="24"/>
    </row>
    <row r="6" spans="1:12" s="1" customFormat="1" ht="14.5" customHeight="1" x14ac:dyDescent="0.35">
      <c r="A6" s="1" t="s">
        <v>16</v>
      </c>
      <c r="B6" s="1" t="s">
        <v>0</v>
      </c>
      <c r="C6" s="8" t="s">
        <v>1</v>
      </c>
      <c r="D6" s="9" t="s">
        <v>2</v>
      </c>
      <c r="E6" s="10" t="s">
        <v>4</v>
      </c>
      <c r="F6" s="9" t="s">
        <v>5</v>
      </c>
      <c r="G6" s="10" t="s">
        <v>6</v>
      </c>
      <c r="H6" s="10" t="s">
        <v>7</v>
      </c>
      <c r="I6" s="11" t="s">
        <v>8</v>
      </c>
      <c r="J6" s="11" t="s">
        <v>15</v>
      </c>
      <c r="K6" s="9" t="s">
        <v>9</v>
      </c>
      <c r="L6" s="9" t="s">
        <v>12</v>
      </c>
    </row>
    <row r="7" spans="1:12" ht="14.5" customHeight="1" x14ac:dyDescent="0.35">
      <c r="A7" s="12" t="s">
        <v>17</v>
      </c>
      <c r="B7" s="12" t="s">
        <v>29</v>
      </c>
      <c r="C7" s="7">
        <v>2011</v>
      </c>
      <c r="D7" s="2" t="s">
        <v>10</v>
      </c>
      <c r="E7" s="13">
        <v>212573</v>
      </c>
      <c r="F7" s="5">
        <v>43878</v>
      </c>
      <c r="G7" s="3">
        <f>Tabla24[[#This Row],[KM ULTIMO SERVICIO]]+30000</f>
        <v>242573</v>
      </c>
      <c r="H7" s="3">
        <v>261373</v>
      </c>
      <c r="I7" s="3">
        <f>Tabla24[[#This Row],[KM SIGUIENTE SERVICIO]]-Tabla24[[#This Row],[KM ACTUAL]]</f>
        <v>-18800</v>
      </c>
      <c r="J7" s="3">
        <v>50</v>
      </c>
      <c r="K7" s="5">
        <f ca="1">Tabla24[[#This Row],[KM FALTANTE]]/Tabla24[[#This Row],[KM PROMEDIO POR DIA]]+TODAY()</f>
        <v>45595</v>
      </c>
      <c r="L7" s="4" t="s">
        <v>39</v>
      </c>
    </row>
    <row r="8" spans="1:12" ht="14.5" customHeight="1" x14ac:dyDescent="0.35">
      <c r="A8" s="12" t="s">
        <v>18</v>
      </c>
      <c r="B8" s="12" t="s">
        <v>30</v>
      </c>
      <c r="C8" s="7">
        <v>2012</v>
      </c>
      <c r="D8" s="2" t="s">
        <v>10</v>
      </c>
      <c r="E8" s="13">
        <v>251421</v>
      </c>
      <c r="F8" s="5">
        <v>44894</v>
      </c>
      <c r="G8" s="3">
        <f>Tabla24[[#This Row],[KM ULTIMO SERVICIO]]+30000</f>
        <v>281421</v>
      </c>
      <c r="H8" s="3">
        <v>273317</v>
      </c>
      <c r="I8" s="3">
        <f>Tabla24[[#This Row],[KM SIGUIENTE SERVICIO]]-Tabla24[[#This Row],[KM ACTUAL]]</f>
        <v>8104</v>
      </c>
      <c r="J8" s="3">
        <v>68</v>
      </c>
      <c r="K8" s="5">
        <f ca="1">Tabla24[[#This Row],[KM FALTANTE]]/Tabla24[[#This Row],[KM PROMEDIO POR DIA]]+TODAY()</f>
        <v>46090.176470588238</v>
      </c>
      <c r="L8" s="4"/>
    </row>
    <row r="9" spans="1:12" x14ac:dyDescent="0.35">
      <c r="A9" s="12" t="s">
        <v>19</v>
      </c>
      <c r="B9" s="12" t="s">
        <v>30</v>
      </c>
      <c r="C9" s="7">
        <v>2015</v>
      </c>
      <c r="D9" s="2" t="s">
        <v>10</v>
      </c>
      <c r="E9" s="13">
        <v>175368</v>
      </c>
      <c r="F9" s="5">
        <v>45510</v>
      </c>
      <c r="G9" s="3">
        <f>Tabla24[[#This Row],[KM ULTIMO SERVICIO]]+30000</f>
        <v>205368</v>
      </c>
      <c r="H9" s="3">
        <v>191767</v>
      </c>
      <c r="I9" s="3">
        <f>Tabla24[[#This Row],[KM SIGUIENTE SERVICIO]]-Tabla24[[#This Row],[KM ACTUAL]]</f>
        <v>13601</v>
      </c>
      <c r="J9" s="3">
        <v>46</v>
      </c>
      <c r="K9" s="5">
        <f ca="1">Tabla24[[#This Row],[KM FALTANTE]]/Tabla24[[#This Row],[KM PROMEDIO POR DIA]]+TODAY()</f>
        <v>46266.67391304348</v>
      </c>
      <c r="L9" s="4" t="s">
        <v>40</v>
      </c>
    </row>
    <row r="10" spans="1:12" x14ac:dyDescent="0.35">
      <c r="A10" s="12" t="s">
        <v>20</v>
      </c>
      <c r="B10" s="12" t="s">
        <v>30</v>
      </c>
      <c r="C10" s="7">
        <v>2016</v>
      </c>
      <c r="D10" s="2" t="s">
        <v>10</v>
      </c>
      <c r="E10" s="13">
        <v>151354</v>
      </c>
      <c r="F10" s="5">
        <v>45589</v>
      </c>
      <c r="G10" s="3">
        <f>Tabla24[[#This Row],[KM ULTIMO SERVICIO]]+30000</f>
        <v>181354</v>
      </c>
      <c r="H10" s="3">
        <v>165332</v>
      </c>
      <c r="I10" s="3">
        <f>Tabla24[[#This Row],[KM SIGUIENTE SERVICIO]]-Tabla24[[#This Row],[KM ACTUAL]]</f>
        <v>16022</v>
      </c>
      <c r="J10" s="3">
        <v>47</v>
      </c>
      <c r="K10" s="5">
        <f ca="1">Tabla24[[#This Row],[KM FALTANTE]]/Tabla24[[#This Row],[KM PROMEDIO POR DIA]]+TODAY()</f>
        <v>46311.893617021276</v>
      </c>
      <c r="L10" s="4" t="s">
        <v>41</v>
      </c>
    </row>
    <row r="11" spans="1:12" x14ac:dyDescent="0.35">
      <c r="A11" s="12" t="s">
        <v>21</v>
      </c>
      <c r="B11" s="12" t="s">
        <v>31</v>
      </c>
      <c r="C11" s="7">
        <v>2024</v>
      </c>
      <c r="D11" s="2" t="s">
        <v>10</v>
      </c>
      <c r="E11" s="13">
        <v>0</v>
      </c>
      <c r="F11" s="5"/>
      <c r="G11" s="3">
        <f>Tabla24[[#This Row],[KM ULTIMO SERVICIO]]+30000</f>
        <v>30000</v>
      </c>
      <c r="H11" s="3">
        <v>9176</v>
      </c>
      <c r="I11" s="3">
        <f>Tabla24[[#This Row],[KM SIGUIENTE SERVICIO]]-Tabla24[[#This Row],[KM ACTUAL]]</f>
        <v>20824</v>
      </c>
      <c r="J11" s="3">
        <v>20</v>
      </c>
      <c r="K11" s="5">
        <f ca="1">Tabla24[[#This Row],[KM FALTANTE]]/Tabla24[[#This Row],[KM PROMEDIO POR DIA]]+TODAY()</f>
        <v>47012.2</v>
      </c>
      <c r="L11" s="4" t="s">
        <v>38</v>
      </c>
    </row>
    <row r="12" spans="1:12" x14ac:dyDescent="0.35">
      <c r="A12" s="12" t="s">
        <v>22</v>
      </c>
      <c r="B12" s="12" t="s">
        <v>32</v>
      </c>
      <c r="C12" s="7">
        <v>2014</v>
      </c>
      <c r="D12" s="2" t="s">
        <v>10</v>
      </c>
      <c r="E12" s="13">
        <v>406868</v>
      </c>
      <c r="F12" s="5">
        <v>45090</v>
      </c>
      <c r="G12" s="3">
        <f>Tabla24[[#This Row],[KM ULTIMO SERVICIO]]+30000</f>
        <v>436868</v>
      </c>
      <c r="H12" s="3">
        <v>431436</v>
      </c>
      <c r="I12" s="3">
        <f>Tabla24[[#This Row],[KM SIGUIENTE SERVICIO]]-Tabla24[[#This Row],[KM ACTUAL]]</f>
        <v>5432</v>
      </c>
      <c r="J12" s="3">
        <v>45</v>
      </c>
      <c r="K12" s="5">
        <f ca="1">Tabla24[[#This Row],[KM FALTANTE]]/Tabla24[[#This Row],[KM PROMEDIO POR DIA]]+TODAY()</f>
        <v>46091.711111111108</v>
      </c>
      <c r="L12" s="4" t="s">
        <v>41</v>
      </c>
    </row>
    <row r="13" spans="1:12" x14ac:dyDescent="0.35">
      <c r="A13" s="12" t="s">
        <v>13</v>
      </c>
      <c r="B13" s="12" t="s">
        <v>14</v>
      </c>
      <c r="C13" s="7">
        <v>2014</v>
      </c>
      <c r="D13" s="2" t="s">
        <v>10</v>
      </c>
      <c r="E13" s="13">
        <v>185121</v>
      </c>
      <c r="F13" s="5">
        <v>43684</v>
      </c>
      <c r="G13" s="3">
        <f>Tabla24[[#This Row],[KM ULTIMO SERVICIO]]+30000</f>
        <v>215121</v>
      </c>
      <c r="H13" s="3">
        <v>263914</v>
      </c>
      <c r="I13" s="3">
        <f>Tabla24[[#This Row],[KM SIGUIENTE SERVICIO]]-Tabla24[[#This Row],[KM ACTUAL]]</f>
        <v>-48793</v>
      </c>
      <c r="J13" s="3">
        <v>70</v>
      </c>
      <c r="K13" s="5">
        <f ca="1">Tabla24[[#This Row],[KM FALTANTE]]/Tabla24[[#This Row],[KM PROMEDIO POR DIA]]+TODAY()</f>
        <v>45273.957142857143</v>
      </c>
      <c r="L13" s="4" t="s">
        <v>42</v>
      </c>
    </row>
    <row r="14" spans="1:12" x14ac:dyDescent="0.35">
      <c r="A14" s="12" t="s">
        <v>23</v>
      </c>
      <c r="B14" s="12" t="s">
        <v>14</v>
      </c>
      <c r="C14" s="7">
        <v>2016</v>
      </c>
      <c r="D14" s="2" t="s">
        <v>10</v>
      </c>
      <c r="E14" s="13">
        <v>258441</v>
      </c>
      <c r="F14" s="5">
        <v>45492</v>
      </c>
      <c r="G14" s="3">
        <f>Tabla24[[#This Row],[KM ULTIMO SERVICIO]]+30000</f>
        <v>288441</v>
      </c>
      <c r="H14" s="3">
        <v>305811</v>
      </c>
      <c r="I14" s="3">
        <f>Tabla24[[#This Row],[KM SIGUIENTE SERVICIO]]-Tabla24[[#This Row],[KM ACTUAL]]</f>
        <v>-17370</v>
      </c>
      <c r="J14" s="3">
        <v>35</v>
      </c>
      <c r="K14" s="5">
        <f ca="1">Tabla24[[#This Row],[KM FALTANTE]]/Tabla24[[#This Row],[KM PROMEDIO POR DIA]]+TODAY()</f>
        <v>45474.714285714283</v>
      </c>
      <c r="L14" s="4"/>
    </row>
    <row r="15" spans="1:12" x14ac:dyDescent="0.35">
      <c r="A15" s="12" t="s">
        <v>24</v>
      </c>
      <c r="B15" s="12" t="s">
        <v>14</v>
      </c>
      <c r="C15" s="7">
        <v>2017</v>
      </c>
      <c r="D15" s="2" t="s">
        <v>10</v>
      </c>
      <c r="E15" s="13">
        <v>248423</v>
      </c>
      <c r="F15" s="5">
        <v>45807</v>
      </c>
      <c r="G15" s="3">
        <f>Tabla24[[#This Row],[KM ULTIMO SERVICIO]]+30000</f>
        <v>278423</v>
      </c>
      <c r="H15" s="3">
        <v>258570</v>
      </c>
      <c r="I15" s="3">
        <f>Tabla24[[#This Row],[KM SIGUIENTE SERVICIO]]-Tabla24[[#This Row],[KM ACTUAL]]</f>
        <v>19853</v>
      </c>
      <c r="J15" s="3">
        <v>44</v>
      </c>
      <c r="K15" s="5">
        <f ca="1">Tabla24[[#This Row],[KM FALTANTE]]/Tabla24[[#This Row],[KM PROMEDIO POR DIA]]+TODAY()</f>
        <v>46422.204545454544</v>
      </c>
      <c r="L15" s="4" t="s">
        <v>43</v>
      </c>
    </row>
    <row r="16" spans="1:12" x14ac:dyDescent="0.35">
      <c r="A16" s="12" t="s">
        <v>25</v>
      </c>
      <c r="B16" s="12" t="s">
        <v>14</v>
      </c>
      <c r="C16" s="7">
        <v>2023</v>
      </c>
      <c r="D16" s="2" t="s">
        <v>10</v>
      </c>
      <c r="E16" s="13">
        <v>42929</v>
      </c>
      <c r="F16" s="5">
        <v>45492</v>
      </c>
      <c r="G16" s="3">
        <f>Tabla24[[#This Row],[KM ULTIMO SERVICIO]]+30000</f>
        <v>72929</v>
      </c>
      <c r="H16" s="3">
        <v>70513</v>
      </c>
      <c r="I16" s="3">
        <f>Tabla24[[#This Row],[KM SIGUIENTE SERVICIO]]-Tabla24[[#This Row],[KM ACTUAL]]</f>
        <v>2416</v>
      </c>
      <c r="J16" s="3">
        <v>40</v>
      </c>
      <c r="K16" s="5">
        <f ca="1">Tabla24[[#This Row],[KM FALTANTE]]/Tabla24[[#This Row],[KM PROMEDIO POR DIA]]+TODAY()</f>
        <v>46031.4</v>
      </c>
      <c r="L16" s="4" t="s">
        <v>44</v>
      </c>
    </row>
    <row r="17" spans="1:12" x14ac:dyDescent="0.35">
      <c r="A17" s="12" t="s">
        <v>26</v>
      </c>
      <c r="B17" s="12" t="s">
        <v>14</v>
      </c>
      <c r="C17" s="7">
        <v>2024</v>
      </c>
      <c r="D17" s="2" t="s">
        <v>10</v>
      </c>
      <c r="E17" s="13">
        <v>39939</v>
      </c>
      <c r="F17" s="5"/>
      <c r="G17" s="3">
        <f>Tabla24[[#This Row],[KM ULTIMO SERVICIO]]+30000</f>
        <v>69939</v>
      </c>
      <c r="H17" s="3">
        <v>48526</v>
      </c>
      <c r="I17" s="3">
        <f>Tabla24[[#This Row],[KM SIGUIENTE SERVICIO]]-Tabla24[[#This Row],[KM ACTUAL]]</f>
        <v>21413</v>
      </c>
      <c r="J17" s="3">
        <v>35</v>
      </c>
      <c r="K17" s="5">
        <f ca="1">Tabla24[[#This Row],[KM FALTANTE]]/Tabla24[[#This Row],[KM PROMEDIO POR DIA]]+TODAY()</f>
        <v>46582.8</v>
      </c>
      <c r="L17" s="4" t="s">
        <v>45</v>
      </c>
    </row>
    <row r="18" spans="1:12" x14ac:dyDescent="0.35">
      <c r="A18" s="12" t="s">
        <v>27</v>
      </c>
      <c r="B18" s="12" t="s">
        <v>31</v>
      </c>
      <c r="C18" s="7">
        <v>2017</v>
      </c>
      <c r="D18" s="2" t="s">
        <v>10</v>
      </c>
      <c r="E18" s="13">
        <v>120918</v>
      </c>
      <c r="F18" s="5">
        <v>45741</v>
      </c>
      <c r="G18" s="3">
        <f>Tabla24[[#This Row],[KM ULTIMO SERVICIO]]+30000</f>
        <v>150918</v>
      </c>
      <c r="H18" s="3">
        <v>130440</v>
      </c>
      <c r="I18" s="3">
        <f>Tabla24[[#This Row],[KM SIGUIENTE SERVICIO]]-Tabla24[[#This Row],[KM ACTUAL]]</f>
        <v>20478</v>
      </c>
      <c r="J18" s="3">
        <v>55</v>
      </c>
      <c r="K18" s="5">
        <f ca="1">Tabla24[[#This Row],[KM FALTANTE]]/Tabla24[[#This Row],[KM PROMEDIO POR DIA]]+TODAY()</f>
        <v>46343.327272727271</v>
      </c>
      <c r="L18" s="4" t="s">
        <v>41</v>
      </c>
    </row>
    <row r="19" spans="1:12" x14ac:dyDescent="0.35">
      <c r="A19" s="12" t="s">
        <v>28</v>
      </c>
      <c r="B19" s="12" t="s">
        <v>31</v>
      </c>
      <c r="C19" s="7">
        <v>2023</v>
      </c>
      <c r="D19" s="2" t="s">
        <v>10</v>
      </c>
      <c r="E19" s="13">
        <v>17772</v>
      </c>
      <c r="F19" s="5"/>
      <c r="G19" s="3">
        <f>Tabla24[[#This Row],[KM ULTIMO SERVICIO]]+30000</f>
        <v>47772</v>
      </c>
      <c r="H19" s="3">
        <v>25113</v>
      </c>
      <c r="I19" s="3">
        <f>Tabla24[[#This Row],[KM SIGUIENTE SERVICIO]]-Tabla24[[#This Row],[KM ACTUAL]]</f>
        <v>22659</v>
      </c>
      <c r="J19" s="3">
        <v>48</v>
      </c>
      <c r="K19" s="5">
        <f ca="1">Tabla24[[#This Row],[KM FALTANTE]]/Tabla24[[#This Row],[KM PROMEDIO POR DIA]]+TODAY()</f>
        <v>46443.0625</v>
      </c>
      <c r="L19" s="4" t="s">
        <v>45</v>
      </c>
    </row>
  </sheetData>
  <mergeCells count="4">
    <mergeCell ref="K1:L2"/>
    <mergeCell ref="K3:L4"/>
    <mergeCell ref="C1:J4"/>
    <mergeCell ref="A1:B4"/>
  </mergeCells>
  <phoneticPr fontId="7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6E52-79A4-4E53-8770-AFFA94649089}">
  <dimension ref="A1:L20"/>
  <sheetViews>
    <sheetView showGridLines="0" topLeftCell="G1" workbookViewId="0">
      <selection activeCell="K3" sqref="K3:L4"/>
    </sheetView>
  </sheetViews>
  <sheetFormatPr baseColWidth="10" defaultRowHeight="14.5" x14ac:dyDescent="0.35"/>
  <cols>
    <col min="2" max="2" width="13.453125" bestFit="1" customWidth="1"/>
    <col min="3" max="3" width="11.453125" style="6"/>
    <col min="4" max="4" width="16.81640625" bestFit="1" customWidth="1"/>
    <col min="5" max="5" width="19.7265625" customWidth="1"/>
    <col min="6" max="6" width="22.1796875" customWidth="1"/>
    <col min="7" max="7" width="21.453125" customWidth="1"/>
    <col min="8" max="8" width="12.26953125" customWidth="1"/>
    <col min="9" max="9" width="14" customWidth="1"/>
    <col min="10" max="10" width="21.54296875" customWidth="1"/>
    <col min="11" max="11" width="28.7265625" customWidth="1"/>
    <col min="12" max="12" width="63.26953125" bestFit="1" customWidth="1"/>
  </cols>
  <sheetData>
    <row r="1" spans="1:12" ht="23" customHeight="1" x14ac:dyDescent="0.35">
      <c r="A1" s="25" t="e" vm="1">
        <v>#VALUE!</v>
      </c>
      <c r="B1" s="26"/>
      <c r="C1" s="14" t="s">
        <v>58</v>
      </c>
      <c r="D1" s="14"/>
      <c r="E1" s="14"/>
      <c r="F1" s="14"/>
      <c r="G1" s="14"/>
      <c r="H1" s="14"/>
      <c r="I1" s="14"/>
      <c r="J1" s="14"/>
      <c r="K1" s="25"/>
      <c r="L1" s="26"/>
    </row>
    <row r="2" spans="1:12" ht="23" customHeight="1" x14ac:dyDescent="0.35">
      <c r="A2" s="27"/>
      <c r="B2" s="28"/>
      <c r="C2" s="14"/>
      <c r="D2" s="14"/>
      <c r="E2" s="14"/>
      <c r="F2" s="14"/>
      <c r="G2" s="14"/>
      <c r="H2" s="14"/>
      <c r="I2" s="14"/>
      <c r="J2" s="14"/>
      <c r="K2" s="29"/>
      <c r="L2" s="30"/>
    </row>
    <row r="3" spans="1:12" ht="23" customHeight="1" x14ac:dyDescent="0.35">
      <c r="A3" s="27"/>
      <c r="B3" s="28"/>
      <c r="C3" s="14"/>
      <c r="D3" s="14"/>
      <c r="E3" s="14"/>
      <c r="F3" s="14"/>
      <c r="G3" s="14"/>
      <c r="H3" s="14"/>
      <c r="I3" s="14"/>
      <c r="J3" s="14"/>
      <c r="K3" s="31" t="s">
        <v>61</v>
      </c>
      <c r="L3" s="32"/>
    </row>
    <row r="4" spans="1:12" ht="23" customHeight="1" x14ac:dyDescent="0.35">
      <c r="A4" s="29"/>
      <c r="B4" s="30"/>
      <c r="C4" s="14"/>
      <c r="D4" s="14"/>
      <c r="E4" s="14"/>
      <c r="F4" s="14"/>
      <c r="G4" s="14"/>
      <c r="H4" s="14"/>
      <c r="I4" s="14"/>
      <c r="J4" s="14"/>
      <c r="K4" s="33"/>
      <c r="L4" s="34"/>
    </row>
    <row r="7" spans="1:12" s="1" customFormat="1" x14ac:dyDescent="0.35">
      <c r="A7" s="1" t="s">
        <v>16</v>
      </c>
      <c r="B7" s="1" t="s">
        <v>0</v>
      </c>
      <c r="C7" s="8" t="s">
        <v>1</v>
      </c>
      <c r="D7" s="9" t="s">
        <v>2</v>
      </c>
      <c r="E7" s="10" t="s">
        <v>4</v>
      </c>
      <c r="F7" s="9" t="s">
        <v>5</v>
      </c>
      <c r="G7" s="10" t="s">
        <v>6</v>
      </c>
      <c r="H7" s="10" t="s">
        <v>7</v>
      </c>
      <c r="I7" s="11" t="s">
        <v>8</v>
      </c>
      <c r="J7" s="11" t="s">
        <v>15</v>
      </c>
      <c r="K7" s="9" t="s">
        <v>9</v>
      </c>
      <c r="L7" s="9" t="s">
        <v>12</v>
      </c>
    </row>
    <row r="8" spans="1:12" x14ac:dyDescent="0.35">
      <c r="A8" s="12" t="s">
        <v>17</v>
      </c>
      <c r="B8" s="12" t="s">
        <v>29</v>
      </c>
      <c r="C8" s="7">
        <v>2011</v>
      </c>
      <c r="D8" s="2" t="s">
        <v>10</v>
      </c>
      <c r="E8" s="13"/>
      <c r="F8" s="5"/>
      <c r="G8" s="3">
        <f>Tabla245[[#This Row],[KM ULTIMO SERVICIO]]+70000</f>
        <v>70000</v>
      </c>
      <c r="H8" s="3">
        <v>261373</v>
      </c>
      <c r="I8" s="3">
        <f>Tabla245[[#This Row],[KM SIGUIENTE SERVICIO]]-Tabla245[[#This Row],[KM ACTUAL]]</f>
        <v>-191373</v>
      </c>
      <c r="J8" s="3">
        <v>50</v>
      </c>
      <c r="K8" s="5">
        <f ca="1">Tabla245[[#This Row],[KM FALTANTE]]/Tabla245[[#This Row],[KM PROMEDIO POR DIA]]+TODAY()</f>
        <v>42143.54</v>
      </c>
      <c r="L8" s="4" t="s">
        <v>46</v>
      </c>
    </row>
    <row r="9" spans="1:12" x14ac:dyDescent="0.35">
      <c r="A9" s="12" t="s">
        <v>18</v>
      </c>
      <c r="B9" s="12" t="s">
        <v>30</v>
      </c>
      <c r="C9" s="7">
        <v>2012</v>
      </c>
      <c r="D9" s="2" t="s">
        <v>10</v>
      </c>
      <c r="E9" s="13">
        <v>252836</v>
      </c>
      <c r="F9" s="5">
        <v>45201</v>
      </c>
      <c r="G9" s="3">
        <f>Tabla245[[#This Row],[KM ULTIMO SERVICIO]]+70000</f>
        <v>322836</v>
      </c>
      <c r="H9" s="3">
        <v>273317</v>
      </c>
      <c r="I9" s="3">
        <f>Tabla245[[#This Row],[KM SIGUIENTE SERVICIO]]-Tabla245[[#This Row],[KM ACTUAL]]</f>
        <v>49519</v>
      </c>
      <c r="J9" s="3">
        <v>68</v>
      </c>
      <c r="K9" s="5">
        <f ca="1">Tabla245[[#This Row],[KM FALTANTE]]/Tabla245[[#This Row],[KM PROMEDIO POR DIA]]+TODAY()</f>
        <v>46699.220588235294</v>
      </c>
      <c r="L9" s="4" t="s">
        <v>47</v>
      </c>
    </row>
    <row r="10" spans="1:12" x14ac:dyDescent="0.35">
      <c r="A10" s="12" t="s">
        <v>19</v>
      </c>
      <c r="B10" s="12" t="s">
        <v>30</v>
      </c>
      <c r="C10" s="7">
        <v>2015</v>
      </c>
      <c r="D10" s="2" t="s">
        <v>10</v>
      </c>
      <c r="E10" s="13">
        <v>134901</v>
      </c>
      <c r="F10" s="5">
        <v>44705</v>
      </c>
      <c r="G10" s="3">
        <f>Tabla245[[#This Row],[KM ULTIMO SERVICIO]]+70000</f>
        <v>204901</v>
      </c>
      <c r="H10" s="3">
        <v>191767</v>
      </c>
      <c r="I10" s="3">
        <f>Tabla245[[#This Row],[KM SIGUIENTE SERVICIO]]-Tabla245[[#This Row],[KM ACTUAL]]</f>
        <v>13134</v>
      </c>
      <c r="J10" s="3">
        <v>46</v>
      </c>
      <c r="K10" s="5">
        <f ca="1">Tabla245[[#This Row],[KM FALTANTE]]/Tabla245[[#This Row],[KM PROMEDIO POR DIA]]+TODAY()</f>
        <v>46256.521739130432</v>
      </c>
      <c r="L10" s="4" t="s">
        <v>48</v>
      </c>
    </row>
    <row r="11" spans="1:12" x14ac:dyDescent="0.35">
      <c r="A11" s="12" t="s">
        <v>20</v>
      </c>
      <c r="B11" s="12" t="s">
        <v>30</v>
      </c>
      <c r="C11" s="7">
        <v>2016</v>
      </c>
      <c r="D11" s="2" t="s">
        <v>10</v>
      </c>
      <c r="E11" s="13">
        <v>147552</v>
      </c>
      <c r="F11" s="5">
        <v>45419</v>
      </c>
      <c r="G11" s="3">
        <f>Tabla245[[#This Row],[KM ULTIMO SERVICIO]]+70000</f>
        <v>217552</v>
      </c>
      <c r="H11" s="3">
        <v>165332</v>
      </c>
      <c r="I11" s="3">
        <f>Tabla245[[#This Row],[KM SIGUIENTE SERVICIO]]-Tabla245[[#This Row],[KM ACTUAL]]</f>
        <v>52220</v>
      </c>
      <c r="J11" s="3">
        <v>47</v>
      </c>
      <c r="K11" s="5">
        <f ca="1">Tabla245[[#This Row],[KM FALTANTE]]/Tabla245[[#This Row],[KM PROMEDIO POR DIA]]+TODAY()</f>
        <v>47082.063829787236</v>
      </c>
      <c r="L11" s="4" t="s">
        <v>49</v>
      </c>
    </row>
    <row r="12" spans="1:12" x14ac:dyDescent="0.35">
      <c r="A12" s="12" t="s">
        <v>21</v>
      </c>
      <c r="B12" s="12" t="s">
        <v>31</v>
      </c>
      <c r="C12" s="7">
        <v>2024</v>
      </c>
      <c r="D12" s="2" t="s">
        <v>10</v>
      </c>
      <c r="E12" s="13">
        <v>0</v>
      </c>
      <c r="F12" s="5"/>
      <c r="G12" s="3">
        <f>Tabla245[[#This Row],[KM ULTIMO SERVICIO]]+70000</f>
        <v>70000</v>
      </c>
      <c r="H12" s="3">
        <v>9176</v>
      </c>
      <c r="I12" s="3">
        <f>Tabla245[[#This Row],[KM SIGUIENTE SERVICIO]]-Tabla245[[#This Row],[KM ACTUAL]]</f>
        <v>60824</v>
      </c>
      <c r="J12" s="3">
        <v>20</v>
      </c>
      <c r="K12" s="5">
        <f ca="1">Tabla245[[#This Row],[KM FALTANTE]]/Tabla245[[#This Row],[KM PROMEDIO POR DIA]]+TODAY()</f>
        <v>49012.2</v>
      </c>
      <c r="L12" s="4" t="s">
        <v>38</v>
      </c>
    </row>
    <row r="13" spans="1:12" x14ac:dyDescent="0.35">
      <c r="A13" s="12" t="s">
        <v>22</v>
      </c>
      <c r="B13" s="12" t="s">
        <v>32</v>
      </c>
      <c r="C13" s="7">
        <v>2014</v>
      </c>
      <c r="D13" s="2" t="s">
        <v>10</v>
      </c>
      <c r="E13" s="13">
        <v>368184</v>
      </c>
      <c r="F13" s="5">
        <v>43564</v>
      </c>
      <c r="G13" s="3">
        <f>Tabla245[[#This Row],[KM ULTIMO SERVICIO]]+70000</f>
        <v>438184</v>
      </c>
      <c r="H13" s="3">
        <v>431436</v>
      </c>
      <c r="I13" s="3">
        <f>Tabla245[[#This Row],[KM SIGUIENTE SERVICIO]]-Tabla245[[#This Row],[KM ACTUAL]]</f>
        <v>6748</v>
      </c>
      <c r="J13" s="3">
        <v>45</v>
      </c>
      <c r="K13" s="5">
        <f ca="1">Tabla245[[#This Row],[KM FALTANTE]]/Tabla245[[#This Row],[KM PROMEDIO POR DIA]]+TODAY()</f>
        <v>46120.955555555556</v>
      </c>
      <c r="L13" s="4"/>
    </row>
    <row r="14" spans="1:12" x14ac:dyDescent="0.35">
      <c r="A14" s="12" t="s">
        <v>13</v>
      </c>
      <c r="B14" s="12" t="s">
        <v>14</v>
      </c>
      <c r="C14" s="7">
        <v>2014</v>
      </c>
      <c r="D14" s="2" t="s">
        <v>10</v>
      </c>
      <c r="E14" s="13">
        <v>261380</v>
      </c>
      <c r="F14" s="5">
        <v>45330</v>
      </c>
      <c r="G14" s="3">
        <f>Tabla245[[#This Row],[KM ULTIMO SERVICIO]]+70000</f>
        <v>331380</v>
      </c>
      <c r="H14" s="3">
        <v>263914</v>
      </c>
      <c r="I14" s="3">
        <f>Tabla245[[#This Row],[KM SIGUIENTE SERVICIO]]-Tabla245[[#This Row],[KM ACTUAL]]</f>
        <v>67466</v>
      </c>
      <c r="J14" s="3">
        <v>70</v>
      </c>
      <c r="K14" s="5">
        <f ca="1">Tabla245[[#This Row],[KM FALTANTE]]/Tabla245[[#This Row],[KM PROMEDIO POR DIA]]+TODAY()</f>
        <v>46934.8</v>
      </c>
      <c r="L14" s="4" t="s">
        <v>42</v>
      </c>
    </row>
    <row r="15" spans="1:12" x14ac:dyDescent="0.35">
      <c r="A15" s="12" t="s">
        <v>23</v>
      </c>
      <c r="B15" s="12" t="s">
        <v>14</v>
      </c>
      <c r="C15" s="7">
        <v>2016</v>
      </c>
      <c r="D15" s="2" t="s">
        <v>10</v>
      </c>
      <c r="E15" s="13">
        <v>258441</v>
      </c>
      <c r="F15" s="5">
        <v>45330</v>
      </c>
      <c r="G15" s="3">
        <f>Tabla245[[#This Row],[KM ULTIMO SERVICIO]]+70000</f>
        <v>328441</v>
      </c>
      <c r="H15" s="3">
        <v>305811</v>
      </c>
      <c r="I15" s="3">
        <f>Tabla245[[#This Row],[KM SIGUIENTE SERVICIO]]-Tabla245[[#This Row],[KM ACTUAL]]</f>
        <v>22630</v>
      </c>
      <c r="J15" s="3">
        <v>35</v>
      </c>
      <c r="K15" s="5">
        <f ca="1">Tabla245[[#This Row],[KM FALTANTE]]/Tabla245[[#This Row],[KM PROMEDIO POR DIA]]+TODAY()</f>
        <v>46617.571428571428</v>
      </c>
      <c r="L15" s="4"/>
    </row>
    <row r="16" spans="1:12" x14ac:dyDescent="0.35">
      <c r="A16" s="12" t="s">
        <v>24</v>
      </c>
      <c r="B16" s="12" t="s">
        <v>14</v>
      </c>
      <c r="C16" s="7">
        <v>2017</v>
      </c>
      <c r="D16" s="2" t="s">
        <v>10</v>
      </c>
      <c r="E16" s="13"/>
      <c r="F16" s="5"/>
      <c r="G16" s="3">
        <f>Tabla245[[#This Row],[KM ULTIMO SERVICIO]]+70000</f>
        <v>70000</v>
      </c>
      <c r="H16" s="3">
        <v>258570</v>
      </c>
      <c r="I16" s="3">
        <f>Tabla245[[#This Row],[KM SIGUIENTE SERVICIO]]-Tabla245[[#This Row],[KM ACTUAL]]</f>
        <v>-188570</v>
      </c>
      <c r="J16" s="3">
        <v>44</v>
      </c>
      <c r="K16" s="5">
        <f ca="1">Tabla245[[#This Row],[KM FALTANTE]]/Tabla245[[#This Row],[KM PROMEDIO POR DIA]]+TODAY()</f>
        <v>41685.318181818184</v>
      </c>
      <c r="L16" s="4" t="s">
        <v>46</v>
      </c>
    </row>
    <row r="17" spans="1:12" x14ac:dyDescent="0.35">
      <c r="A17" s="12" t="s">
        <v>25</v>
      </c>
      <c r="B17" s="12" t="s">
        <v>14</v>
      </c>
      <c r="C17" s="7">
        <v>2023</v>
      </c>
      <c r="D17" s="2" t="s">
        <v>10</v>
      </c>
      <c r="E17" s="13"/>
      <c r="F17" s="5"/>
      <c r="G17" s="3">
        <f>Tabla245[[#This Row],[KM ULTIMO SERVICIO]]+70000</f>
        <v>70000</v>
      </c>
      <c r="H17" s="3">
        <v>70513</v>
      </c>
      <c r="I17" s="3">
        <f>Tabla245[[#This Row],[KM SIGUIENTE SERVICIO]]-Tabla245[[#This Row],[KM ACTUAL]]</f>
        <v>-513</v>
      </c>
      <c r="J17" s="3">
        <v>40</v>
      </c>
      <c r="K17" s="5">
        <f ca="1">Tabla245[[#This Row],[KM FALTANTE]]/Tabla245[[#This Row],[KM PROMEDIO POR DIA]]+TODAY()</f>
        <v>45958.175000000003</v>
      </c>
      <c r="L17" s="4" t="s">
        <v>46</v>
      </c>
    </row>
    <row r="18" spans="1:12" x14ac:dyDescent="0.35">
      <c r="A18" s="12" t="s">
        <v>26</v>
      </c>
      <c r="B18" s="12" t="s">
        <v>14</v>
      </c>
      <c r="C18" s="7">
        <v>2024</v>
      </c>
      <c r="D18" s="2" t="s">
        <v>10</v>
      </c>
      <c r="E18" s="13"/>
      <c r="F18" s="5"/>
      <c r="G18" s="3">
        <f>Tabla245[[#This Row],[KM ULTIMO SERVICIO]]+70000</f>
        <v>70000</v>
      </c>
      <c r="H18" s="3">
        <v>48526</v>
      </c>
      <c r="I18" s="3">
        <f>Tabla245[[#This Row],[KM SIGUIENTE SERVICIO]]-Tabla245[[#This Row],[KM ACTUAL]]</f>
        <v>21474</v>
      </c>
      <c r="J18" s="3">
        <v>35</v>
      </c>
      <c r="K18" s="5">
        <f ca="1">Tabla245[[#This Row],[KM FALTANTE]]/Tabla245[[#This Row],[KM PROMEDIO POR DIA]]+TODAY()</f>
        <v>46584.542857142857</v>
      </c>
      <c r="L18" s="4" t="s">
        <v>46</v>
      </c>
    </row>
    <row r="19" spans="1:12" x14ac:dyDescent="0.35">
      <c r="A19" s="12" t="s">
        <v>27</v>
      </c>
      <c r="B19" s="12" t="s">
        <v>31</v>
      </c>
      <c r="C19" s="7">
        <v>2017</v>
      </c>
      <c r="D19" s="2" t="s">
        <v>10</v>
      </c>
      <c r="E19" s="13"/>
      <c r="F19" s="5"/>
      <c r="G19" s="3">
        <f>Tabla245[[#This Row],[KM ULTIMO SERVICIO]]+70000</f>
        <v>70000</v>
      </c>
      <c r="H19" s="3">
        <v>130440</v>
      </c>
      <c r="I19" s="3">
        <f>Tabla245[[#This Row],[KM SIGUIENTE SERVICIO]]-Tabla245[[#This Row],[KM ACTUAL]]</f>
        <v>-60440</v>
      </c>
      <c r="J19" s="3">
        <v>55</v>
      </c>
      <c r="K19" s="5">
        <f ca="1">Tabla245[[#This Row],[KM FALTANTE]]/Tabla245[[#This Row],[KM PROMEDIO POR DIA]]+TODAY()</f>
        <v>44872.090909090912</v>
      </c>
      <c r="L19" s="4" t="s">
        <v>46</v>
      </c>
    </row>
    <row r="20" spans="1:12" x14ac:dyDescent="0.35">
      <c r="A20" s="12" t="s">
        <v>28</v>
      </c>
      <c r="B20" s="12" t="s">
        <v>31</v>
      </c>
      <c r="C20" s="7">
        <v>2023</v>
      </c>
      <c r="D20" s="2" t="s">
        <v>10</v>
      </c>
      <c r="E20" s="13"/>
      <c r="F20" s="5"/>
      <c r="G20" s="3">
        <f>Tabla245[[#This Row],[KM ULTIMO SERVICIO]]+70000</f>
        <v>70000</v>
      </c>
      <c r="H20" s="3">
        <v>25113</v>
      </c>
      <c r="I20" s="3">
        <f>Tabla245[[#This Row],[KM SIGUIENTE SERVICIO]]-Tabla245[[#This Row],[KM ACTUAL]]</f>
        <v>44887</v>
      </c>
      <c r="J20" s="3">
        <v>48</v>
      </c>
      <c r="K20" s="5">
        <f ca="1">Tabla245[[#This Row],[KM FALTANTE]]/Tabla245[[#This Row],[KM PROMEDIO POR DIA]]+TODAY()</f>
        <v>46906.145833333336</v>
      </c>
      <c r="L20" s="4" t="s">
        <v>46</v>
      </c>
    </row>
  </sheetData>
  <mergeCells count="4">
    <mergeCell ref="A1:B4"/>
    <mergeCell ref="C1:J4"/>
    <mergeCell ref="K1:L2"/>
    <mergeCell ref="K3:L4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F5FD-2DCC-4F56-BF01-5F0903B8BA00}">
  <dimension ref="A1:L20"/>
  <sheetViews>
    <sheetView showGridLines="0" topLeftCell="G1" workbookViewId="0">
      <selection activeCell="K3" sqref="K3:L4"/>
    </sheetView>
  </sheetViews>
  <sheetFormatPr baseColWidth="10" defaultRowHeight="14.5" x14ac:dyDescent="0.35"/>
  <cols>
    <col min="1" max="1" width="12.26953125" bestFit="1" customWidth="1"/>
    <col min="2" max="2" width="13.453125" bestFit="1" customWidth="1"/>
    <col min="3" max="3" width="9.7265625" bestFit="1" customWidth="1"/>
    <col min="4" max="4" width="16.81640625" bestFit="1" customWidth="1"/>
    <col min="5" max="5" width="22.26953125" bestFit="1" customWidth="1"/>
    <col min="6" max="6" width="24.7265625" bestFit="1" customWidth="1"/>
    <col min="7" max="7" width="24" bestFit="1" customWidth="1"/>
    <col min="8" max="8" width="14.7265625" bestFit="1" customWidth="1"/>
    <col min="9" max="9" width="16.453125" bestFit="1" customWidth="1"/>
    <col min="10" max="10" width="24.1796875" bestFit="1" customWidth="1"/>
    <col min="11" max="11" width="31.54296875" bestFit="1" customWidth="1"/>
    <col min="12" max="12" width="90" bestFit="1" customWidth="1"/>
  </cols>
  <sheetData>
    <row r="1" spans="1:12" ht="22" customHeight="1" x14ac:dyDescent="0.35">
      <c r="A1" s="25" t="e" vm="1">
        <v>#VALUE!</v>
      </c>
      <c r="B1" s="26"/>
      <c r="C1" s="14" t="s">
        <v>58</v>
      </c>
      <c r="D1" s="14"/>
      <c r="E1" s="14"/>
      <c r="F1" s="14"/>
      <c r="G1" s="14"/>
      <c r="H1" s="14"/>
      <c r="I1" s="14"/>
      <c r="J1" s="14"/>
      <c r="K1" s="25"/>
      <c r="L1" s="26"/>
    </row>
    <row r="2" spans="1:12" ht="22" customHeight="1" x14ac:dyDescent="0.35">
      <c r="A2" s="27"/>
      <c r="B2" s="28"/>
      <c r="C2" s="14"/>
      <c r="D2" s="14"/>
      <c r="E2" s="14"/>
      <c r="F2" s="14"/>
      <c r="G2" s="14"/>
      <c r="H2" s="14"/>
      <c r="I2" s="14"/>
      <c r="J2" s="14"/>
      <c r="K2" s="29"/>
      <c r="L2" s="30"/>
    </row>
    <row r="3" spans="1:12" ht="22" customHeight="1" x14ac:dyDescent="0.35">
      <c r="A3" s="27"/>
      <c r="B3" s="28"/>
      <c r="C3" s="14"/>
      <c r="D3" s="14"/>
      <c r="E3" s="14"/>
      <c r="F3" s="14"/>
      <c r="G3" s="14"/>
      <c r="H3" s="14"/>
      <c r="I3" s="14"/>
      <c r="J3" s="14"/>
      <c r="K3" s="31" t="s">
        <v>62</v>
      </c>
      <c r="L3" s="32"/>
    </row>
    <row r="4" spans="1:12" ht="22" customHeight="1" x14ac:dyDescent="0.35">
      <c r="A4" s="29"/>
      <c r="B4" s="30"/>
      <c r="C4" s="14"/>
      <c r="D4" s="14"/>
      <c r="E4" s="14"/>
      <c r="F4" s="14"/>
      <c r="G4" s="14"/>
      <c r="H4" s="14"/>
      <c r="I4" s="14"/>
      <c r="J4" s="14"/>
      <c r="K4" s="33"/>
      <c r="L4" s="34"/>
    </row>
    <row r="7" spans="1:12" x14ac:dyDescent="0.35">
      <c r="A7" s="1" t="s">
        <v>16</v>
      </c>
      <c r="B7" s="1" t="s">
        <v>0</v>
      </c>
      <c r="C7" s="8" t="s">
        <v>1</v>
      </c>
      <c r="D7" s="9" t="s">
        <v>2</v>
      </c>
      <c r="E7" s="10" t="s">
        <v>4</v>
      </c>
      <c r="F7" s="9" t="s">
        <v>5</v>
      </c>
      <c r="G7" s="10" t="s">
        <v>6</v>
      </c>
      <c r="H7" s="10" t="s">
        <v>7</v>
      </c>
      <c r="I7" s="11" t="s">
        <v>8</v>
      </c>
      <c r="J7" s="11" t="s">
        <v>15</v>
      </c>
      <c r="K7" s="9" t="s">
        <v>9</v>
      </c>
      <c r="L7" s="9" t="s">
        <v>12</v>
      </c>
    </row>
    <row r="8" spans="1:12" x14ac:dyDescent="0.35">
      <c r="A8" s="12" t="s">
        <v>17</v>
      </c>
      <c r="B8" s="12" t="s">
        <v>29</v>
      </c>
      <c r="C8" s="7">
        <v>2011</v>
      </c>
      <c r="D8" s="2" t="s">
        <v>11</v>
      </c>
      <c r="E8" s="13">
        <v>260696</v>
      </c>
      <c r="F8" s="5">
        <v>45936</v>
      </c>
      <c r="G8" s="3">
        <f>Tabla2456[[#This Row],[KM ULTIMO SERVICIO]]+70000</f>
        <v>330696</v>
      </c>
      <c r="H8" s="3">
        <v>261373</v>
      </c>
      <c r="I8" s="3">
        <f>Tabla2456[[#This Row],[KM SIGUIENTE SERVICIO]]-Tabla2456[[#This Row],[KM ACTUAL]]</f>
        <v>69323</v>
      </c>
      <c r="J8" s="3">
        <v>50</v>
      </c>
      <c r="K8" s="5">
        <f ca="1">Tabla2456[[#This Row],[KM FALTANTE]]/Tabla2456[[#This Row],[KM PROMEDIO POR DIA]]+TODAY()</f>
        <v>47357.46</v>
      </c>
      <c r="L8" s="4" t="s">
        <v>50</v>
      </c>
    </row>
    <row r="9" spans="1:12" x14ac:dyDescent="0.35">
      <c r="A9" s="12" t="s">
        <v>18</v>
      </c>
      <c r="B9" s="12" t="s">
        <v>30</v>
      </c>
      <c r="C9" s="7">
        <v>2012</v>
      </c>
      <c r="D9" s="2" t="s">
        <v>11</v>
      </c>
      <c r="E9" s="13">
        <v>263150</v>
      </c>
      <c r="F9" s="5">
        <v>45506</v>
      </c>
      <c r="G9" s="3">
        <f>Tabla2456[[#This Row],[KM ULTIMO SERVICIO]]+70000</f>
        <v>333150</v>
      </c>
      <c r="H9" s="3">
        <v>273317</v>
      </c>
      <c r="I9" s="3">
        <f>Tabla2456[[#This Row],[KM SIGUIENTE SERVICIO]]-Tabla2456[[#This Row],[KM ACTUAL]]</f>
        <v>59833</v>
      </c>
      <c r="J9" s="3">
        <v>68</v>
      </c>
      <c r="K9" s="5">
        <f ca="1">Tabla2456[[#This Row],[KM FALTANTE]]/Tabla2456[[#This Row],[KM PROMEDIO POR DIA]]+TODAY()</f>
        <v>46850.897058823532</v>
      </c>
      <c r="L9" s="4" t="s">
        <v>50</v>
      </c>
    </row>
    <row r="10" spans="1:12" x14ac:dyDescent="0.35">
      <c r="A10" s="12" t="s">
        <v>19</v>
      </c>
      <c r="B10" s="12" t="s">
        <v>30</v>
      </c>
      <c r="C10" s="7">
        <v>2015</v>
      </c>
      <c r="D10" s="2" t="s">
        <v>11</v>
      </c>
      <c r="E10" s="13">
        <v>138898</v>
      </c>
      <c r="F10" s="5">
        <v>45212</v>
      </c>
      <c r="G10" s="3">
        <f>Tabla2456[[#This Row],[KM ULTIMO SERVICIO]]+70000</f>
        <v>208898</v>
      </c>
      <c r="H10" s="3">
        <v>191767</v>
      </c>
      <c r="I10" s="3">
        <f>Tabla2456[[#This Row],[KM SIGUIENTE SERVICIO]]-Tabla2456[[#This Row],[KM ACTUAL]]</f>
        <v>17131</v>
      </c>
      <c r="J10" s="3">
        <v>46</v>
      </c>
      <c r="K10" s="5">
        <f ca="1">Tabla2456[[#This Row],[KM FALTANTE]]/Tabla2456[[#This Row],[KM PROMEDIO POR DIA]]+TODAY()</f>
        <v>46343.413043478264</v>
      </c>
      <c r="L10" s="4" t="s">
        <v>51</v>
      </c>
    </row>
    <row r="11" spans="1:12" x14ac:dyDescent="0.35">
      <c r="A11" s="12" t="s">
        <v>20</v>
      </c>
      <c r="B11" s="12" t="s">
        <v>30</v>
      </c>
      <c r="C11" s="7">
        <v>2016</v>
      </c>
      <c r="D11" s="2" t="s">
        <v>11</v>
      </c>
      <c r="E11" s="13">
        <v>149039</v>
      </c>
      <c r="F11" s="5">
        <v>45420</v>
      </c>
      <c r="G11" s="3">
        <f>Tabla2456[[#This Row],[KM ULTIMO SERVICIO]]+70000</f>
        <v>219039</v>
      </c>
      <c r="H11" s="3">
        <v>165332</v>
      </c>
      <c r="I11" s="3">
        <f>Tabla2456[[#This Row],[KM SIGUIENTE SERVICIO]]-Tabla2456[[#This Row],[KM ACTUAL]]</f>
        <v>53707</v>
      </c>
      <c r="J11" s="3">
        <v>47</v>
      </c>
      <c r="K11" s="5">
        <f ca="1">Tabla2456[[#This Row],[KM FALTANTE]]/Tabla2456[[#This Row],[KM PROMEDIO POR DIA]]+TODAY()</f>
        <v>47113.702127659577</v>
      </c>
      <c r="L11" s="4" t="s">
        <v>50</v>
      </c>
    </row>
    <row r="12" spans="1:12" x14ac:dyDescent="0.35">
      <c r="A12" s="12" t="s">
        <v>21</v>
      </c>
      <c r="B12" s="12" t="s">
        <v>31</v>
      </c>
      <c r="C12" s="7">
        <v>2024</v>
      </c>
      <c r="D12" s="2" t="s">
        <v>11</v>
      </c>
      <c r="E12" s="13"/>
      <c r="F12" s="5"/>
      <c r="G12" s="3">
        <f>Tabla2456[[#This Row],[KM ULTIMO SERVICIO]]+70000</f>
        <v>70000</v>
      </c>
      <c r="H12" s="3">
        <v>9176</v>
      </c>
      <c r="I12" s="3">
        <f>Tabla2456[[#This Row],[KM SIGUIENTE SERVICIO]]-Tabla2456[[#This Row],[KM ACTUAL]]</f>
        <v>60824</v>
      </c>
      <c r="J12" s="3">
        <v>20</v>
      </c>
      <c r="K12" s="5">
        <f ca="1">Tabla2456[[#This Row],[KM FALTANTE]]/Tabla2456[[#This Row],[KM PROMEDIO POR DIA]]+TODAY()</f>
        <v>49012.2</v>
      </c>
      <c r="L12" s="4" t="s">
        <v>52</v>
      </c>
    </row>
    <row r="13" spans="1:12" x14ac:dyDescent="0.35">
      <c r="A13" s="12" t="s">
        <v>22</v>
      </c>
      <c r="B13" s="12" t="s">
        <v>32</v>
      </c>
      <c r="C13" s="7">
        <v>2014</v>
      </c>
      <c r="D13" s="2" t="s">
        <v>11</v>
      </c>
      <c r="E13" s="13">
        <v>312354</v>
      </c>
      <c r="F13" s="5">
        <v>43205</v>
      </c>
      <c r="G13" s="3">
        <f>Tabla2456[[#This Row],[KM ULTIMO SERVICIO]]+70000</f>
        <v>382354</v>
      </c>
      <c r="H13" s="3">
        <v>431436</v>
      </c>
      <c r="I13" s="3">
        <f>Tabla2456[[#This Row],[KM SIGUIENTE SERVICIO]]-Tabla2456[[#This Row],[KM ACTUAL]]</f>
        <v>-49082</v>
      </c>
      <c r="J13" s="3">
        <v>45</v>
      </c>
      <c r="K13" s="5">
        <f ca="1">Tabla2456[[#This Row],[KM FALTANTE]]/Tabla2456[[#This Row],[KM PROMEDIO POR DIA]]+TODAY()</f>
        <v>44880.288888888892</v>
      </c>
      <c r="L13" s="4" t="s">
        <v>53</v>
      </c>
    </row>
    <row r="14" spans="1:12" x14ac:dyDescent="0.35">
      <c r="A14" s="12" t="s">
        <v>13</v>
      </c>
      <c r="B14" s="12" t="s">
        <v>14</v>
      </c>
      <c r="C14" s="7">
        <v>2014</v>
      </c>
      <c r="D14" s="2" t="s">
        <v>11</v>
      </c>
      <c r="E14" s="13">
        <v>205094</v>
      </c>
      <c r="F14" s="5">
        <v>43899</v>
      </c>
      <c r="G14" s="3">
        <f>Tabla2456[[#This Row],[KM ULTIMO SERVICIO]]+70000</f>
        <v>275094</v>
      </c>
      <c r="H14" s="3">
        <v>263914</v>
      </c>
      <c r="I14" s="3">
        <f>Tabla2456[[#This Row],[KM SIGUIENTE SERVICIO]]-Tabla2456[[#This Row],[KM ACTUAL]]</f>
        <v>11180</v>
      </c>
      <c r="J14" s="3">
        <v>70</v>
      </c>
      <c r="K14" s="5">
        <f ca="1">Tabla2456[[#This Row],[KM FALTANTE]]/Tabla2456[[#This Row],[KM PROMEDIO POR DIA]]+TODAY()</f>
        <v>46130.714285714283</v>
      </c>
      <c r="L14" s="4"/>
    </row>
    <row r="15" spans="1:12" x14ac:dyDescent="0.35">
      <c r="A15" s="12" t="s">
        <v>23</v>
      </c>
      <c r="B15" s="12" t="s">
        <v>14</v>
      </c>
      <c r="C15" s="7">
        <v>2016</v>
      </c>
      <c r="D15" s="2" t="s">
        <v>11</v>
      </c>
      <c r="E15" s="13">
        <v>261418</v>
      </c>
      <c r="F15" s="5">
        <v>44760</v>
      </c>
      <c r="G15" s="3">
        <f>Tabla2456[[#This Row],[KM ULTIMO SERVICIO]]+70000</f>
        <v>331418</v>
      </c>
      <c r="H15" s="3">
        <v>305811</v>
      </c>
      <c r="I15" s="3">
        <f>Tabla2456[[#This Row],[KM SIGUIENTE SERVICIO]]-Tabla2456[[#This Row],[KM ACTUAL]]</f>
        <v>25607</v>
      </c>
      <c r="J15" s="3">
        <v>35</v>
      </c>
      <c r="K15" s="5">
        <f ca="1">Tabla2456[[#This Row],[KM FALTANTE]]/Tabla2456[[#This Row],[KM PROMEDIO POR DIA]]+TODAY()</f>
        <v>46702.62857142857</v>
      </c>
      <c r="L15" s="4" t="s">
        <v>50</v>
      </c>
    </row>
    <row r="16" spans="1:12" x14ac:dyDescent="0.35">
      <c r="A16" s="12" t="s">
        <v>24</v>
      </c>
      <c r="B16" s="12" t="s">
        <v>14</v>
      </c>
      <c r="C16" s="7">
        <v>2017</v>
      </c>
      <c r="D16" s="2" t="s">
        <v>11</v>
      </c>
      <c r="E16" s="13">
        <v>196100</v>
      </c>
      <c r="F16" s="5">
        <v>44875</v>
      </c>
      <c r="G16" s="3">
        <f>Tabla2456[[#This Row],[KM ULTIMO SERVICIO]]+70000</f>
        <v>266100</v>
      </c>
      <c r="H16" s="3">
        <v>258570</v>
      </c>
      <c r="I16" s="3">
        <f>Tabla2456[[#This Row],[KM SIGUIENTE SERVICIO]]-Tabla2456[[#This Row],[KM ACTUAL]]</f>
        <v>7530</v>
      </c>
      <c r="J16" s="3">
        <v>44</v>
      </c>
      <c r="K16" s="5">
        <f ca="1">Tabla2456[[#This Row],[KM FALTANTE]]/Tabla2456[[#This Row],[KM PROMEDIO POR DIA]]+TODAY()</f>
        <v>46142.13636363636</v>
      </c>
      <c r="L16" s="4"/>
    </row>
    <row r="17" spans="1:12" x14ac:dyDescent="0.35">
      <c r="A17" s="12" t="s">
        <v>25</v>
      </c>
      <c r="B17" s="12" t="s">
        <v>14</v>
      </c>
      <c r="C17" s="7">
        <v>2023</v>
      </c>
      <c r="D17" s="2" t="s">
        <v>11</v>
      </c>
      <c r="E17" s="13">
        <v>66136</v>
      </c>
      <c r="F17" s="5">
        <v>45881</v>
      </c>
      <c r="G17" s="3">
        <f>Tabla2456[[#This Row],[KM ULTIMO SERVICIO]]+70000</f>
        <v>136136</v>
      </c>
      <c r="H17" s="3">
        <v>70513</v>
      </c>
      <c r="I17" s="3">
        <f>Tabla2456[[#This Row],[KM SIGUIENTE SERVICIO]]-Tabla2456[[#This Row],[KM ACTUAL]]</f>
        <v>65623</v>
      </c>
      <c r="J17" s="3">
        <v>40</v>
      </c>
      <c r="K17" s="5">
        <f ca="1">Tabla2456[[#This Row],[KM FALTANTE]]/Tabla2456[[#This Row],[KM PROMEDIO POR DIA]]+TODAY()</f>
        <v>47611.574999999997</v>
      </c>
      <c r="L17" s="4" t="s">
        <v>50</v>
      </c>
    </row>
    <row r="18" spans="1:12" x14ac:dyDescent="0.35">
      <c r="A18" s="12" t="s">
        <v>26</v>
      </c>
      <c r="B18" s="12" t="s">
        <v>14</v>
      </c>
      <c r="C18" s="7">
        <v>2024</v>
      </c>
      <c r="D18" s="2" t="s">
        <v>11</v>
      </c>
      <c r="E18" s="13"/>
      <c r="F18" s="5"/>
      <c r="G18" s="3">
        <f>Tabla2456[[#This Row],[KM ULTIMO SERVICIO]]+70000</f>
        <v>70000</v>
      </c>
      <c r="H18" s="3">
        <v>48526</v>
      </c>
      <c r="I18" s="3">
        <f>Tabla2456[[#This Row],[KM SIGUIENTE SERVICIO]]-Tabla2456[[#This Row],[KM ACTUAL]]</f>
        <v>21474</v>
      </c>
      <c r="J18" s="3">
        <v>35</v>
      </c>
      <c r="K18" s="5">
        <f ca="1">Tabla2456[[#This Row],[KM FALTANTE]]/Tabla2456[[#This Row],[KM PROMEDIO POR DIA]]+TODAY()</f>
        <v>46584.542857142857</v>
      </c>
      <c r="L18" s="4"/>
    </row>
    <row r="19" spans="1:12" x14ac:dyDescent="0.35">
      <c r="A19" s="12" t="s">
        <v>27</v>
      </c>
      <c r="B19" s="12" t="s">
        <v>31</v>
      </c>
      <c r="C19" s="7">
        <v>2017</v>
      </c>
      <c r="D19" s="2" t="s">
        <v>11</v>
      </c>
      <c r="E19" s="13">
        <v>129208</v>
      </c>
      <c r="F19" s="5">
        <v>45896</v>
      </c>
      <c r="G19" s="3">
        <f>Tabla2456[[#This Row],[KM ULTIMO SERVICIO]]+70000</f>
        <v>199208</v>
      </c>
      <c r="H19" s="3">
        <v>130440</v>
      </c>
      <c r="I19" s="3">
        <f>Tabla2456[[#This Row],[KM SIGUIENTE SERVICIO]]-Tabla2456[[#This Row],[KM ACTUAL]]</f>
        <v>68768</v>
      </c>
      <c r="J19" s="3">
        <v>55</v>
      </c>
      <c r="K19" s="5">
        <f ca="1">Tabla2456[[#This Row],[KM FALTANTE]]/Tabla2456[[#This Row],[KM PROMEDIO POR DIA]]+TODAY()</f>
        <v>47221.327272727271</v>
      </c>
      <c r="L19" s="4"/>
    </row>
    <row r="20" spans="1:12" x14ac:dyDescent="0.35">
      <c r="A20" s="12" t="s">
        <v>28</v>
      </c>
      <c r="B20" s="12" t="s">
        <v>31</v>
      </c>
      <c r="C20" s="7">
        <v>2023</v>
      </c>
      <c r="D20" s="2" t="s">
        <v>11</v>
      </c>
      <c r="E20" s="13"/>
      <c r="F20" s="5"/>
      <c r="G20" s="3">
        <f>Tabla2456[[#This Row],[KM ULTIMO SERVICIO]]+70000</f>
        <v>70000</v>
      </c>
      <c r="H20" s="3">
        <v>25113</v>
      </c>
      <c r="I20" s="3">
        <f>Tabla2456[[#This Row],[KM SIGUIENTE SERVICIO]]-Tabla2456[[#This Row],[KM ACTUAL]]</f>
        <v>44887</v>
      </c>
      <c r="J20" s="3">
        <v>48</v>
      </c>
      <c r="K20" s="5">
        <f ca="1">Tabla2456[[#This Row],[KM FALTANTE]]/Tabla2456[[#This Row],[KM PROMEDIO POR DIA]]+TODAY()</f>
        <v>46906.145833333336</v>
      </c>
      <c r="L20" s="4"/>
    </row>
  </sheetData>
  <mergeCells count="4">
    <mergeCell ref="A1:B4"/>
    <mergeCell ref="C1:J4"/>
    <mergeCell ref="K1:L2"/>
    <mergeCell ref="K3:L4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7342-9721-4241-A1F4-1AAD16B15600}">
  <dimension ref="A1:L20"/>
  <sheetViews>
    <sheetView showGridLines="0" zoomScale="64" workbookViewId="0">
      <selection activeCell="G24" sqref="G24"/>
    </sheetView>
  </sheetViews>
  <sheetFormatPr baseColWidth="10" defaultRowHeight="14.5" x14ac:dyDescent="0.35"/>
  <cols>
    <col min="1" max="1" width="12.26953125" bestFit="1" customWidth="1"/>
    <col min="2" max="2" width="13.453125" bestFit="1" customWidth="1"/>
    <col min="3" max="3" width="9.7265625" bestFit="1" customWidth="1"/>
    <col min="4" max="4" width="16.81640625" bestFit="1" customWidth="1"/>
    <col min="5" max="5" width="22.26953125" bestFit="1" customWidth="1"/>
    <col min="6" max="6" width="24.7265625" bestFit="1" customWidth="1"/>
    <col min="7" max="7" width="24" bestFit="1" customWidth="1"/>
    <col min="8" max="8" width="24" customWidth="1"/>
    <col min="9" max="9" width="16.453125" bestFit="1" customWidth="1"/>
    <col min="10" max="10" width="31.54296875" bestFit="1" customWidth="1"/>
    <col min="11" max="11" width="21" bestFit="1" customWidth="1"/>
  </cols>
  <sheetData>
    <row r="1" spans="1:12" ht="24.5" customHeight="1" x14ac:dyDescent="0.35">
      <c r="A1" s="25" t="e" vm="1">
        <v>#VALUE!</v>
      </c>
      <c r="B1" s="26"/>
      <c r="C1" s="15" t="s">
        <v>59</v>
      </c>
      <c r="D1" s="16"/>
      <c r="E1" s="16"/>
      <c r="F1" s="16"/>
      <c r="G1" s="16"/>
      <c r="H1" s="16"/>
      <c r="I1" s="17"/>
      <c r="J1" s="15"/>
      <c r="K1" s="16"/>
      <c r="L1" s="17"/>
    </row>
    <row r="2" spans="1:12" ht="24.5" customHeight="1" x14ac:dyDescent="0.35">
      <c r="A2" s="27"/>
      <c r="B2" s="28"/>
      <c r="C2" s="18"/>
      <c r="D2" s="19"/>
      <c r="E2" s="19"/>
      <c r="F2" s="19"/>
      <c r="G2" s="19"/>
      <c r="H2" s="19"/>
      <c r="I2" s="20"/>
      <c r="J2" s="21"/>
      <c r="K2" s="22"/>
      <c r="L2" s="23"/>
    </row>
    <row r="3" spans="1:12" ht="24.5" customHeight="1" x14ac:dyDescent="0.35">
      <c r="A3" s="27"/>
      <c r="B3" s="28"/>
      <c r="C3" s="18"/>
      <c r="D3" s="19"/>
      <c r="E3" s="19"/>
      <c r="F3" s="19"/>
      <c r="G3" s="19"/>
      <c r="H3" s="19"/>
      <c r="I3" s="20"/>
      <c r="J3" s="31" t="s">
        <v>63</v>
      </c>
      <c r="K3" s="35"/>
      <c r="L3" s="32"/>
    </row>
    <row r="4" spans="1:12" ht="24.5" customHeight="1" x14ac:dyDescent="0.35">
      <c r="A4" s="29"/>
      <c r="B4" s="30"/>
      <c r="C4" s="21"/>
      <c r="D4" s="22"/>
      <c r="E4" s="22"/>
      <c r="F4" s="22"/>
      <c r="G4" s="22"/>
      <c r="H4" s="22"/>
      <c r="I4" s="23"/>
      <c r="J4" s="33"/>
      <c r="K4" s="36"/>
      <c r="L4" s="34"/>
    </row>
    <row r="7" spans="1:12" x14ac:dyDescent="0.35">
      <c r="A7" s="1" t="s">
        <v>16</v>
      </c>
      <c r="B7" s="1" t="s">
        <v>0</v>
      </c>
      <c r="C7" s="8" t="s">
        <v>1</v>
      </c>
      <c r="D7" s="9" t="s">
        <v>2</v>
      </c>
      <c r="E7" s="10" t="s">
        <v>4</v>
      </c>
      <c r="F7" s="9" t="s">
        <v>5</v>
      </c>
      <c r="G7" s="10" t="s">
        <v>54</v>
      </c>
      <c r="H7" s="10" t="s">
        <v>7</v>
      </c>
      <c r="I7" s="11" t="s">
        <v>55</v>
      </c>
      <c r="J7" s="9" t="s">
        <v>9</v>
      </c>
      <c r="K7" s="9" t="s">
        <v>12</v>
      </c>
    </row>
    <row r="8" spans="1:12" x14ac:dyDescent="0.35">
      <c r="A8" s="12" t="s">
        <v>17</v>
      </c>
      <c r="B8" s="12" t="s">
        <v>29</v>
      </c>
      <c r="C8" s="7">
        <v>2011</v>
      </c>
      <c r="D8" s="2" t="s">
        <v>11</v>
      </c>
      <c r="E8" s="13"/>
      <c r="F8" s="5">
        <v>44917</v>
      </c>
      <c r="G8" s="5">
        <f>Tabla24567[[#This Row],[FECHA ULTIMO SERVICIO]]+1460</f>
        <v>46377</v>
      </c>
      <c r="H8" s="3">
        <v>261373</v>
      </c>
      <c r="I8" s="3">
        <f ca="1">Tabla24567[[#This Row],[FECHA SIGUIENTE SERVICIO]]-TODAY()</f>
        <v>406</v>
      </c>
      <c r="J8" s="5"/>
      <c r="K8" s="4"/>
    </row>
    <row r="9" spans="1:12" x14ac:dyDescent="0.35">
      <c r="A9" s="12" t="s">
        <v>18</v>
      </c>
      <c r="B9" s="12" t="s">
        <v>30</v>
      </c>
      <c r="C9" s="7">
        <v>2012</v>
      </c>
      <c r="D9" s="2" t="s">
        <v>11</v>
      </c>
      <c r="E9" s="13">
        <v>252786</v>
      </c>
      <c r="F9" s="5">
        <v>45092</v>
      </c>
      <c r="G9" s="5">
        <f>Tabla24567[[#This Row],[FECHA ULTIMO SERVICIO]]+1460</f>
        <v>46552</v>
      </c>
      <c r="H9" s="3">
        <v>273317</v>
      </c>
      <c r="I9" s="3">
        <f ca="1">Tabla24567[[#This Row],[FECHA SIGUIENTE SERVICIO]]-TODAY()</f>
        <v>581</v>
      </c>
      <c r="J9" s="5"/>
      <c r="K9" s="4"/>
    </row>
    <row r="10" spans="1:12" x14ac:dyDescent="0.35">
      <c r="A10" s="12" t="s">
        <v>19</v>
      </c>
      <c r="B10" s="12" t="s">
        <v>30</v>
      </c>
      <c r="C10" s="7">
        <v>2015</v>
      </c>
      <c r="D10" s="2" t="s">
        <v>11</v>
      </c>
      <c r="E10" s="13">
        <v>132887</v>
      </c>
      <c r="F10" s="5">
        <v>44663</v>
      </c>
      <c r="G10" s="5">
        <f>Tabla24567[[#This Row],[FECHA ULTIMO SERVICIO]]+1460</f>
        <v>46123</v>
      </c>
      <c r="H10" s="3">
        <v>191767</v>
      </c>
      <c r="I10" s="3">
        <f ca="1">Tabla24567[[#This Row],[FECHA SIGUIENTE SERVICIO]]-TODAY()</f>
        <v>152</v>
      </c>
      <c r="J10" s="5"/>
      <c r="K10" s="4"/>
    </row>
    <row r="11" spans="1:12" x14ac:dyDescent="0.35">
      <c r="A11" s="12" t="s">
        <v>20</v>
      </c>
      <c r="B11" s="12" t="s">
        <v>30</v>
      </c>
      <c r="C11" s="7">
        <v>2016</v>
      </c>
      <c r="D11" s="2" t="s">
        <v>11</v>
      </c>
      <c r="E11" s="13">
        <v>150911</v>
      </c>
      <c r="F11" s="5">
        <v>45568</v>
      </c>
      <c r="G11" s="5">
        <f>Tabla24567[[#This Row],[FECHA ULTIMO SERVICIO]]+1460</f>
        <v>47028</v>
      </c>
      <c r="H11" s="3">
        <v>165332</v>
      </c>
      <c r="I11" s="3">
        <f ca="1">Tabla24567[[#This Row],[FECHA SIGUIENTE SERVICIO]]-TODAY()</f>
        <v>1057</v>
      </c>
      <c r="J11" s="5"/>
      <c r="K11" s="4"/>
    </row>
    <row r="12" spans="1:12" x14ac:dyDescent="0.35">
      <c r="A12" s="12" t="s">
        <v>21</v>
      </c>
      <c r="B12" s="12" t="s">
        <v>31</v>
      </c>
      <c r="C12" s="7">
        <v>2024</v>
      </c>
      <c r="D12" s="2" t="s">
        <v>11</v>
      </c>
      <c r="E12" s="13"/>
      <c r="F12" s="5"/>
      <c r="G12" s="5">
        <f>Tabla24567[[#This Row],[FECHA ULTIMO SERVICIO]]+1460</f>
        <v>1460</v>
      </c>
      <c r="H12" s="3">
        <v>9176</v>
      </c>
      <c r="I12" s="3">
        <f ca="1">Tabla24567[[#This Row],[FECHA SIGUIENTE SERVICIO]]-TODAY()</f>
        <v>-44511</v>
      </c>
      <c r="J12" s="5"/>
      <c r="K12" s="4"/>
    </row>
    <row r="13" spans="1:12" x14ac:dyDescent="0.35">
      <c r="A13" s="12" t="s">
        <v>22</v>
      </c>
      <c r="B13" s="12" t="s">
        <v>32</v>
      </c>
      <c r="C13" s="7">
        <v>2014</v>
      </c>
      <c r="D13" s="2" t="s">
        <v>11</v>
      </c>
      <c r="E13" s="13">
        <v>368700</v>
      </c>
      <c r="F13" s="5">
        <v>43657</v>
      </c>
      <c r="G13" s="5">
        <f>Tabla24567[[#This Row],[FECHA ULTIMO SERVICIO]]+1460</f>
        <v>45117</v>
      </c>
      <c r="H13" s="3">
        <v>431436</v>
      </c>
      <c r="I13" s="3">
        <f ca="1">Tabla24567[[#This Row],[FECHA SIGUIENTE SERVICIO]]-TODAY()</f>
        <v>-854</v>
      </c>
      <c r="J13" s="5"/>
      <c r="K13" s="4"/>
    </row>
    <row r="14" spans="1:12" x14ac:dyDescent="0.35">
      <c r="A14" s="12" t="s">
        <v>13</v>
      </c>
      <c r="B14" s="12" t="s">
        <v>14</v>
      </c>
      <c r="C14" s="7">
        <v>2014</v>
      </c>
      <c r="D14" s="2" t="s">
        <v>11</v>
      </c>
      <c r="E14" s="13">
        <v>261827</v>
      </c>
      <c r="F14" s="5">
        <v>45587</v>
      </c>
      <c r="G14" s="5">
        <f>Tabla24567[[#This Row],[FECHA ULTIMO SERVICIO]]+1460</f>
        <v>47047</v>
      </c>
      <c r="H14" s="3">
        <v>263914</v>
      </c>
      <c r="I14" s="3">
        <f ca="1">Tabla24567[[#This Row],[FECHA SIGUIENTE SERVICIO]]-TODAY()</f>
        <v>1076</v>
      </c>
      <c r="J14" s="5"/>
      <c r="K14" s="4"/>
    </row>
    <row r="15" spans="1:12" x14ac:dyDescent="0.35">
      <c r="A15" s="12" t="s">
        <v>23</v>
      </c>
      <c r="B15" s="12" t="s">
        <v>14</v>
      </c>
      <c r="C15" s="7">
        <v>2016</v>
      </c>
      <c r="D15" s="2" t="s">
        <v>11</v>
      </c>
      <c r="E15" s="13">
        <v>222388</v>
      </c>
      <c r="F15" s="5">
        <v>44056</v>
      </c>
      <c r="G15" s="5">
        <f>Tabla24567[[#This Row],[FECHA ULTIMO SERVICIO]]+1460</f>
        <v>45516</v>
      </c>
      <c r="H15" s="3">
        <v>305811</v>
      </c>
      <c r="I15" s="3">
        <f ca="1">Tabla24567[[#This Row],[FECHA SIGUIENTE SERVICIO]]-TODAY()</f>
        <v>-455</v>
      </c>
      <c r="J15" s="5"/>
      <c r="K15" s="4"/>
    </row>
    <row r="16" spans="1:12" x14ac:dyDescent="0.35">
      <c r="A16" s="12" t="s">
        <v>24</v>
      </c>
      <c r="B16" s="12" t="s">
        <v>14</v>
      </c>
      <c r="C16" s="7">
        <v>2017</v>
      </c>
      <c r="D16" s="2" t="s">
        <v>11</v>
      </c>
      <c r="E16" s="13"/>
      <c r="F16" s="5">
        <v>44897</v>
      </c>
      <c r="G16" s="5">
        <f>Tabla24567[[#This Row],[FECHA ULTIMO SERVICIO]]+1460</f>
        <v>46357</v>
      </c>
      <c r="H16" s="3">
        <v>258570</v>
      </c>
      <c r="I16" s="3">
        <f ca="1">Tabla24567[[#This Row],[FECHA SIGUIENTE SERVICIO]]-TODAY()</f>
        <v>386</v>
      </c>
      <c r="J16" s="5"/>
      <c r="K16" s="4"/>
    </row>
    <row r="17" spans="1:11" x14ac:dyDescent="0.35">
      <c r="A17" s="12" t="s">
        <v>25</v>
      </c>
      <c r="B17" s="12" t="s">
        <v>14</v>
      </c>
      <c r="C17" s="7">
        <v>2023</v>
      </c>
      <c r="D17" s="2" t="s">
        <v>11</v>
      </c>
      <c r="E17" s="13">
        <v>56749</v>
      </c>
      <c r="F17" s="5">
        <v>45761</v>
      </c>
      <c r="G17" s="5">
        <f>Tabla24567[[#This Row],[FECHA ULTIMO SERVICIO]]+1460</f>
        <v>47221</v>
      </c>
      <c r="H17" s="3">
        <v>70513</v>
      </c>
      <c r="I17" s="3">
        <f ca="1">Tabla24567[[#This Row],[FECHA SIGUIENTE SERVICIO]]-TODAY()</f>
        <v>1250</v>
      </c>
      <c r="J17" s="5"/>
      <c r="K17" s="4"/>
    </row>
    <row r="18" spans="1:11" x14ac:dyDescent="0.35">
      <c r="A18" s="12" t="s">
        <v>26</v>
      </c>
      <c r="B18" s="12" t="s">
        <v>14</v>
      </c>
      <c r="C18" s="7">
        <v>2024</v>
      </c>
      <c r="D18" s="2" t="s">
        <v>11</v>
      </c>
      <c r="E18" s="13"/>
      <c r="F18" s="5"/>
      <c r="G18" s="5">
        <f>Tabla24567[[#This Row],[FECHA ULTIMO SERVICIO]]+1460</f>
        <v>1460</v>
      </c>
      <c r="H18" s="3">
        <v>48526</v>
      </c>
      <c r="I18" s="3">
        <f ca="1">Tabla24567[[#This Row],[FECHA SIGUIENTE SERVICIO]]-TODAY()</f>
        <v>-44511</v>
      </c>
      <c r="J18" s="5"/>
      <c r="K18" s="4"/>
    </row>
    <row r="19" spans="1:11" x14ac:dyDescent="0.35">
      <c r="A19" s="12" t="s">
        <v>27</v>
      </c>
      <c r="B19" s="12" t="s">
        <v>31</v>
      </c>
      <c r="C19" s="7">
        <v>2017</v>
      </c>
      <c r="D19" s="2" t="s">
        <v>11</v>
      </c>
      <c r="E19" s="13"/>
      <c r="F19" s="5">
        <v>45258</v>
      </c>
      <c r="G19" s="5">
        <f>Tabla24567[[#This Row],[FECHA ULTIMO SERVICIO]]+1460</f>
        <v>46718</v>
      </c>
      <c r="H19" s="3">
        <v>130440</v>
      </c>
      <c r="I19" s="3">
        <f ca="1">Tabla24567[[#This Row],[FECHA SIGUIENTE SERVICIO]]-TODAY()</f>
        <v>747</v>
      </c>
      <c r="J19" s="5"/>
      <c r="K19" s="4"/>
    </row>
    <row r="20" spans="1:11" x14ac:dyDescent="0.35">
      <c r="A20" s="12" t="s">
        <v>28</v>
      </c>
      <c r="B20" s="12" t="s">
        <v>31</v>
      </c>
      <c r="C20" s="7">
        <v>2023</v>
      </c>
      <c r="D20" s="2" t="s">
        <v>11</v>
      </c>
      <c r="E20" s="13"/>
      <c r="F20" s="5"/>
      <c r="G20" s="5">
        <f>Tabla24567[[#This Row],[FECHA ULTIMO SERVICIO]]+1460</f>
        <v>1460</v>
      </c>
      <c r="H20" s="3">
        <v>25113</v>
      </c>
      <c r="I20" s="3">
        <f ca="1">Tabla24567[[#This Row],[FECHA SIGUIENTE SERVICIO]]-TODAY()</f>
        <v>-44511</v>
      </c>
      <c r="J20" s="5"/>
      <c r="K20" s="4"/>
    </row>
  </sheetData>
  <mergeCells count="4">
    <mergeCell ref="A1:B4"/>
    <mergeCell ref="C1:I4"/>
    <mergeCell ref="J1:L2"/>
    <mergeCell ref="J3:L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AFINACION MAYOR</vt:lpstr>
      <vt:lpstr>CAMBIO DE BALATAS</vt:lpstr>
      <vt:lpstr>CAMBIO DE MORTIGUADORES</vt:lpstr>
      <vt:lpstr>CAMBIO DE LLANTAS</vt:lpstr>
      <vt:lpstr>CAMBIO DE BATERIA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Omar Romero Escalona</dc:creator>
  <cp:lastModifiedBy>Sistemas</cp:lastModifiedBy>
  <dcterms:created xsi:type="dcterms:W3CDTF">2025-10-04T17:33:51Z</dcterms:created>
  <dcterms:modified xsi:type="dcterms:W3CDTF">2025-11-10T17:36:10Z</dcterms:modified>
</cp:coreProperties>
</file>